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150" windowHeight="7560" activeTab="0"/>
  </bookViews>
  <sheets>
    <sheet name="1" sheetId="1" r:id="rId1"/>
    <sheet name="1.1" sheetId="2" r:id="rId2"/>
    <sheet name="1.2" sheetId="3" r:id="rId3"/>
    <sheet name="2.1" sheetId="4" r:id="rId4"/>
    <sheet name="2.2" sheetId="5" r:id="rId5"/>
    <sheet name="2.3" sheetId="6" r:id="rId6"/>
    <sheet name="3" sheetId="7" r:id="rId7"/>
    <sheet name="4" sheetId="8" r:id="rId8"/>
  </sheets>
  <externalReferences>
    <externalReference r:id="rId11"/>
    <externalReference r:id="rId12"/>
    <externalReference r:id="rId13"/>
    <externalReference r:id="rId14"/>
    <externalReference r:id="rId15"/>
  </externalReferences>
  <definedNames>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Goi8" hidden="1">{"'Sheet1'!$L$16"}</definedName>
    <definedName name="____PA3" hidden="1">{"'Sheet1'!$L$16"}</definedName>
    <definedName name="___a12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Goi8" hidden="1">{"'Sheet1'!$L$16"}</definedName>
    <definedName name="___Lan1" hidden="1">{"'Sheet1'!$L$16"}</definedName>
    <definedName name="___LAN3" hidden="1">{"'Sheet1'!$L$16"}</definedName>
    <definedName name="___PA3" hidden="1">{"'Sheet1'!$L$16"}</definedName>
    <definedName name="___tt3" hidden="1">{"'Sheet1'!$L$16"}</definedName>
    <definedName name="___VLP2"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Goi8" hidden="1">{"'Sheet1'!$L$16"}</definedName>
    <definedName name="__h1" hidden="1">{"'Sheet1'!$L$16"}</definedName>
    <definedName name="__Lan1" hidden="1">{"'Sheet1'!$L$16"}</definedName>
    <definedName name="__LAN3" hidden="1">{"'Sheet1'!$L$16"}</definedName>
    <definedName name="__PA3" hidden="1">{"'Sheet1'!$L$16"}</definedName>
    <definedName name="__tt3" hidden="1">{"'Sheet1'!$L$16"}</definedName>
    <definedName name="__VLP2"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uiltin155" hidden="1">#N/A</definedName>
    <definedName name="_Cty501" hidden="1">{"'Sheet1'!$L$16"}</definedName>
    <definedName name="_d1500" hidden="1">{"'Sheet1'!$L$16"}</definedName>
    <definedName name="_Fill" hidden="1">#REF!</definedName>
    <definedName name="_Goi8" hidden="1">{"'Sheet1'!$L$16"}</definedName>
    <definedName name="_hu1" hidden="1">{"'Sheet1'!$L$16"}</definedName>
    <definedName name="_hu2" hidden="1">{"'Sheet1'!$L$16"}</definedName>
    <definedName name="_hu5" hidden="1">{"'Sheet1'!$L$16"}</definedName>
    <definedName name="_hu6" hidden="1">{"'Sheet1'!$L$16"}</definedName>
    <definedName name="_Key1" hidden="1">#REF!</definedName>
    <definedName name="_Key2" hidden="1">#REF!</definedName>
    <definedName name="_Lan1" hidden="1">{"'Sheet1'!$L$16"}</definedName>
    <definedName name="_LAN3" hidden="1">{"'Sheet1'!$L$16"}</definedName>
    <definedName name="_lk2" hidden="1">{"'Sheet1'!$L$16"}</definedName>
    <definedName name="_M2" hidden="1">{"'Sheet1'!$L$16"}</definedName>
    <definedName name="_m4" hidden="1">{"'Sheet1'!$L$16"}</definedName>
    <definedName name="_Order1" hidden="1">255</definedName>
    <definedName name="_Order2" hidden="1">255</definedName>
    <definedName name="_PA3" hidden="1">{"'Sheet1'!$L$16"}</definedName>
    <definedName name="_Parse_Out" hidden="1">'[2]Quantity'!#REF!</definedName>
    <definedName name="_Sort" hidden="1">#REF!</definedName>
    <definedName name="_tt3" hidden="1">{"'Sheet1'!$L$16"}</definedName>
    <definedName name="_VLP2" hidden="1">{"'Sheet1'!$L$16"}</definedName>
    <definedName name="_xlfn.BAHTTEXT" hidden="1">#NAME?</definedName>
    <definedName name="_xlfn.SUMIFS" hidden="1">#NAME?</definedName>
    <definedName name="a1" hidden="1">{"'Sheet1'!$L$16"}</definedName>
    <definedName name="a129" hidden="1">{"Offgrid",#N/A,FALSE,"OFFGRID";"Region",#N/A,FALSE,"REGION";"Offgrid -2",#N/A,FALSE,"OFFGRID";"WTP",#N/A,FALSE,"WTP";"WTP -2",#N/A,FALSE,"WTP";"Project",#N/A,FALSE,"PROJECT";"Summary -2",#N/A,FALSE,"SUMMARY"}</definedName>
    <definedName name="a129_xoa"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ccessDatabase" hidden="1">"C:\My Documents\LeBinh\Xls\VP Cong ty\FORM.mdb"</definedName>
    <definedName name="afdf" hidden="1">{"'Sheet1'!$L$16"}</definedName>
    <definedName name="anscount" hidden="1">1</definedName>
    <definedName name="AS2DocOpenMode" hidden="1">"AS2DocumentEdit"</definedName>
    <definedName name="banQL" hidden="1">{"'Sheet1'!$L$16"}</definedName>
    <definedName name="Bgiang" hidden="1">{"'Sheet1'!$L$16"}</definedName>
    <definedName name="BHDB" hidden="1">{"'Sheet1'!$L$16"}</definedName>
    <definedName name="btl" hidden="1">{"'Sheet1'!$L$16"}</definedName>
    <definedName name="ccc" hidden="1">{"'Sheet1'!$L$16"}</definedName>
    <definedName name="chilk" hidden="1">{"'Sheet1'!$L$16"}</definedName>
    <definedName name="chl" hidden="1">{"'Sheet1'!$L$16"}</definedName>
    <definedName name="chuyen" hidden="1">{"'Sheet1'!$L$16"}</definedName>
    <definedName name="Code" hidden="1">#REF!</definedName>
    <definedName name="CONGPA1" hidden="1">{"'Sheet1'!$L$16"}</definedName>
    <definedName name="CP" hidden="1">#REF!</definedName>
    <definedName name="ct" hidden="1">{"'Sheet1'!$L$16"}</definedName>
    <definedName name="CTCT1" hidden="1">{"'Sheet1'!$L$16"}</definedName>
    <definedName name="ctieu" hidden="1">{"'Sheet1'!$L$16"}</definedName>
    <definedName name="Cty501" hidden="1">{"'Sheet1'!$L$16"}</definedName>
    <definedName name="Cuong" hidden="1">{"'Sheet1'!$L$16"}</definedName>
    <definedName name="d" hidden="1">{"'Sheet1'!$L$16"}</definedName>
    <definedName name="d1500" hidden="1">{"'Sheet1'!$L$16"}</definedName>
    <definedName name="data1" hidden="1">#REF!</definedName>
    <definedName name="data3" hidden="1">#REF!</definedName>
    <definedName name="ddd" hidden="1">{"'Sheet1'!$L$16"}</definedName>
    <definedName name="dec" hidden="1">{"Offgrid",#N/A,FALSE,"OFFGRID";"Region",#N/A,FALSE,"REGION";"Offgrid -2",#N/A,FALSE,"OFFGRID";"WTP",#N/A,FALSE,"WTP";"WTP -2",#N/A,FALSE,"WTP";"Project",#N/A,FALSE,"PROJECT";"Summary -2",#N/A,FALSE,"SUMMARY"}</definedName>
    <definedName name="DenDK" hidden="1">{"'Sheet1'!$L$16"}</definedName>
    <definedName name="DFD" hidden="1">{"'Sheet1'!$L$16"}</definedName>
    <definedName name="dgfg" hidden="1">{"'Sheet1'!$L$16"}</definedName>
    <definedName name="dien" hidden="1">{"'Sheet1'!$L$16"}</definedName>
    <definedName name="Discount" hidden="1">#REF!</definedName>
    <definedName name="display_area_2" hidden="1">#REF!</definedName>
    <definedName name="dsfsdf" hidden="1">{"'Sheet1'!$L$16"}</definedName>
    <definedName name="dsjk" hidden="1">{"'Sheet1'!$L$16"}</definedName>
    <definedName name="dthft" hidden="1">{"'Sheet1'!$L$16"}</definedName>
    <definedName name="duc" hidden="1">{"'Sheet1'!$L$16"}</definedName>
    <definedName name="DWPRICE" hidden="1">'[3]Quantity'!#REF!</definedName>
    <definedName name="eqtrwy" hidden="1">{"'Sheet1'!$L$16"}</definedName>
    <definedName name="FCode" hidden="1">#REF!</definedName>
    <definedName name="fff" hidden="1">{"'Sheet1'!$L$16"}</definedName>
    <definedName name="fg" hidden="1">{"'Sheet1'!$L$16"}</definedName>
    <definedName name="fkgjk" hidden="1">{"'Sheet1'!$L$16"}</definedName>
    <definedName name="fsdfdsf" hidden="1">{"'Sheet1'!$L$16"}</definedName>
    <definedName name="fsdfsd" hidden="1">{#N/A,#N/A,FALSE,"Chi ti?t"}</definedName>
    <definedName name="gdhgh" hidden="1">{"'Sheet1'!$L$16"}</definedName>
    <definedName name="gfg" hidden="1">{"'Sheet1'!$L$16"}</definedName>
    <definedName name="GFJHJ" hidden="1">{"'Sheet1'!$L$16"}</definedName>
    <definedName name="ggg" hidden="1">{"'Sheet1'!$L$16"}</definedName>
    <definedName name="ggss" hidden="1">{"'Sheet1'!$L$16"}</definedName>
    <definedName name="gh" hidden="1">{"'Sheet1'!$L$16"}</definedName>
    <definedName name="GHDF" hidden="1">{"'Sheet1'!$L$16"}</definedName>
    <definedName name="ghg" hidden="1">{"'Sheet1'!$L$16"}</definedName>
    <definedName name="ghgh" hidden="1">{"'Sheet1'!$L$16"}</definedName>
    <definedName name="gjgh" hidden="1">{"'Sheet1'!$L$16"}</definedName>
    <definedName name="gjh" hidden="1">{"'Sheet1'!$L$16"}</definedName>
    <definedName name="Goi8" hidden="1">{"'Sheet1'!$L$16"}</definedName>
    <definedName name="h_xoa" hidden="1">{"'Sheet1'!$L$16"}</definedName>
    <definedName name="h_xoa2" hidden="1">{"'Sheet1'!$L$16"}</definedName>
    <definedName name="h1" hidden="1">{"'Sheet1'!$L$16"}</definedName>
    <definedName name="HCNA" hidden="1">{"'Sheet1'!$L$16"}</definedName>
    <definedName name="hgh" hidden="1">{"'Sheet1'!$L$16"}</definedName>
    <definedName name="HiddenRows" hidden="1">#REF!</definedName>
    <definedName name="HJ" hidden="1">{"'Sheet1'!$L$16"}</definedName>
    <definedName name="hjk" hidden="1">{"'Sheet1'!$L$16"}</definedName>
    <definedName name="htlm" hidden="1">{"'Sheet1'!$L$16"}</definedName>
    <definedName name="HTML_CodePage" hidden="1">950</definedName>
    <definedName name="HTML_Control"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1" hidden="1">{"'Sheet1'!$L$16"}</definedName>
    <definedName name="hu2" hidden="1">{"'Sheet1'!$L$16"}</definedName>
    <definedName name="hu5" hidden="1">{"'Sheet1'!$L$16"}</definedName>
    <definedName name="hu6" hidden="1">{"'Sheet1'!$L$16"}</definedName>
    <definedName name="hung" hidden="1">{"'Sheet1'!$L$16"}</definedName>
    <definedName name="huy" hidden="1">{"'Sheet1'!$L$16"}</definedName>
    <definedName name="huy_xoa" hidden="1">{"'Sheet1'!$L$16"}</definedName>
    <definedName name="huy_xoa2" hidden="1">{"'Sheet1'!$L$16"}</definedName>
    <definedName name="it" hidden="1">{"'Sheet1'!$L$16"}</definedName>
    <definedName name="JH" hidden="1">{"'Sheet1'!$L$16"}</definedName>
    <definedName name="JHJ" hidden="1">{"'Sheet1'!$L$16"}</definedName>
    <definedName name="jhk" hidden="1">{"'Sheet1'!$L$16"}</definedName>
    <definedName name="jkjhk" hidden="1">{"'Sheet1'!$L$16"}</definedName>
    <definedName name="JKJK" hidden="1">{"'Sheet1'!$L$16"}</definedName>
    <definedName name="JLJKL" hidden="1">{"'Sheet1'!$L$16"}</definedName>
    <definedName name="k_xoa"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hongtruotgia" hidden="1">{"'Sheet1'!$L$16"}</definedName>
    <definedName name="kjk" hidden="1">{"'Sheet1'!$L$16"}</definedName>
    <definedName name="KL" hidden="1">{"'Sheet1'!$L$16"}</definedName>
    <definedName name="KSDA" hidden="1">{"'Sheet1'!$L$16"}</definedName>
    <definedName name="limcount" hidden="1">13</definedName>
    <definedName name="ljkl" hidden="1">{"'Sheet1'!$L$16"}</definedName>
    <definedName name="LK" hidden="1">{"'Sheet1'!$L$16"}</definedName>
    <definedName name="lk2" hidden="1">{"'Sheet1'!$L$16"}</definedName>
    <definedName name="M2" hidden="1">{"'Sheet1'!$L$16"}</definedName>
    <definedName name="m4" hidden="1">{"'Sheet1'!$L$16"}</definedName>
    <definedName name="miyu" hidden="1">{"'Sheet1'!$L$16"}</definedName>
    <definedName name="mo" hidden="1">{"'Sheet1'!$L$16"}</definedName>
    <definedName name="moi" hidden="1">{"'Sheet1'!$L$16"}</definedName>
    <definedName name="Ne" hidden="1">{"'Sheet1'!$L$16"}</definedName>
    <definedName name="ngu" hidden="1">{"'Sheet1'!$L$16"}</definedName>
    <definedName name="nnn" hidden="1">{"'Sheet1'!$L$16"}</definedName>
    <definedName name="No.9" hidden="1">{"'Sheet1'!$L$16"}</definedName>
    <definedName name="o" hidden="1">{"'Sheet1'!$L$16"}</definedName>
    <definedName name="OrderTable" hidden="1">#REF!</definedName>
    <definedName name="PA3" hidden="1">{"'Sheet1'!$L$16"}</definedName>
    <definedName name="PL" hidden="1">{"'Sheet1'!$L$16"}</definedName>
    <definedName name="PlucBcaoTD" hidden="1">{"'Sheet1'!$L$16"}</definedName>
    <definedName name="_xlnm.Print_Area" localSheetId="7">'4'!$A$1:$G$25</definedName>
    <definedName name="ProdForm" hidden="1">#REF!</definedName>
    <definedName name="Product" hidden="1">#REF!</definedName>
    <definedName name="qtrwey" hidden="1">{"'Sheet1'!$L$16"}</definedName>
    <definedName name="RCArea" hidden="1">#REF!</definedName>
    <definedName name="rtr" hidden="1">{"'Sheet1'!$L$16"}</definedName>
    <definedName name="SDG" hidden="1">{"'Sheet1'!$L$16"}</definedName>
    <definedName name="sdgfjhfj" hidden="1">{"'Sheet1'!$L$16"}</definedName>
    <definedName name="sencount" hidden="1">13</definedName>
    <definedName name="sf" hidden="1">{"'Sheet1'!$L$16"}</definedName>
    <definedName name="sfsd" hidden="1">{"'Sheet1'!$L$16"}</definedName>
    <definedName name="SpecialPrice" hidden="1">#REF!</definedName>
    <definedName name="SS" hidden="1">{"'Sheet1'!$L$16"}</definedName>
    <definedName name="T.3" hidden="1">{"'Sheet1'!$L$16"}</definedName>
    <definedName name="tbl_ProdInfo" hidden="1">#REF!</definedName>
    <definedName name="tecco" hidden="1">{"'Sheet1'!$L$16"}</definedName>
    <definedName name="tha" hidden="1">{"'Sheet1'!$L$16"}</definedName>
    <definedName name="Thang1" hidden="1">{"'Sheet1'!$L$16"}</definedName>
    <definedName name="thanh" hidden="1">{"'Sheet1'!$L$16"}</definedName>
    <definedName name="THKS" hidden="1">{"'Sheet1'!$L$16"}</definedName>
    <definedName name="thuy" hidden="1">{"'Sheet1'!$L$16"}</definedName>
    <definedName name="tuyennhanh" hidden="1">{"'Sheet1'!$L$16"}</definedName>
    <definedName name="v" hidden="1">{"'Sheet1'!$L$16"}</definedName>
    <definedName name="VATM" hidden="1">{"'Sheet1'!$L$16"}</definedName>
    <definedName name="vc" hidden="1">{"'Sheet1'!$L$16"}</definedName>
    <definedName name="vcbo1" hidden="1">{"'Sheet1'!$L$16"}</definedName>
    <definedName name="vlct" hidden="1">{"'Sheet1'!$L$16"}</definedName>
    <definedName name="VLP" hidden="1">{"'Sheet1'!$L$16"}</definedName>
    <definedName name="wrn.aaa." hidden="1">{#N/A,#N/A,FALSE,"Sheet1";#N/A,#N/A,FALSE,"Sheet1";#N/A,#N/A,FALSE,"Sheet1"}</definedName>
    <definedName name="wrn.chi._.tiÆt." hidden="1">{#N/A,#N/A,FALSE,"Chi ti?t"}</definedName>
    <definedName name="wrn.cong." hidden="1">{#N/A,#N/A,FALSE,"Sheet1"}</definedName>
    <definedName name="wrn.re_xoa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hidden="1">{#N/A,#N/A,TRUE,"BT M200 da 10x20"}</definedName>
    <definedName name="wrn.Work._.Report." hidden="1">{"accomplishment",#N/A,FALSE,"Summary Week 3"}</definedName>
    <definedName name="wrn_xoa2" hidden="1">{#N/A,#N/A,FALSE,"Chi ti?t"}</definedName>
    <definedName name="wrnf.report"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xoa1" hidden="1">{"'Sheet1'!$L$16"}</definedName>
    <definedName name="xoa2" hidden="1">{#N/A,#N/A,FALSE,"Chi ti?t"}</definedName>
    <definedName name="xoa3"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vxcvxc" hidden="1">{"'Sheet1'!$L$16"}</definedName>
    <definedName name="yeu" hidden="1">{"'Sheet1'!$L$16"}</definedName>
    <definedName name="yiuti" hidden="1">{"'Sheet1'!$L$16"}</definedName>
    <definedName name="ytri" hidden="1">{"'Sheet1'!$L$16"}</definedName>
    <definedName name="ytru" hidden="1">{"'Sheet1'!$L$16"}</definedName>
    <definedName name="zcg" hidden="1">{"'Sheet1'!$L$16"}</definedName>
    <definedName name="zcgxf" hidden="1">{"'Sheet1'!$L$16"}</definedName>
  </definedNames>
  <calcPr fullCalcOnLoad="1"/>
</workbook>
</file>

<file path=xl/sharedStrings.xml><?xml version="1.0" encoding="utf-8"?>
<sst xmlns="http://schemas.openxmlformats.org/spreadsheetml/2006/main" count="1577" uniqueCount="460">
  <si>
    <t>TT</t>
  </si>
  <si>
    <t>Huyện, thành phố, thị xã</t>
  </si>
  <si>
    <t>Số hộ</t>
  </si>
  <si>
    <t>Luỹ kế từ 01/01/2011 đến nay</t>
  </si>
  <si>
    <t>Phân loại MH</t>
  </si>
  <si>
    <t>Bình quân số mô hình thành lập mới/100hộ</t>
  </si>
  <si>
    <t>Số xã không thành lập mới mô hình</t>
  </si>
  <si>
    <t>Trong đó: mô hình sản xuất các sản phẩm nông nghiệp hàng hóa chủ lực</t>
  </si>
  <si>
    <t>Loại lớn</t>
  </si>
  <si>
    <t>Loại vừa</t>
  </si>
  <si>
    <t>Loại nhỏ</t>
  </si>
  <si>
    <t>Tổng số</t>
  </si>
  <si>
    <t>Vũ Quang</t>
  </si>
  <si>
    <t>TX Kỳ Anh</t>
  </si>
  <si>
    <t>Hương Khê</t>
  </si>
  <si>
    <t>Hương Sơn</t>
  </si>
  <si>
    <t>TX Hồng Lĩnh</t>
  </si>
  <si>
    <t>Kỳ Anh</t>
  </si>
  <si>
    <t>TP Hà Tĩnh</t>
  </si>
  <si>
    <t>Đức Thọ</t>
  </si>
  <si>
    <t>Lộc Hà</t>
  </si>
  <si>
    <t>Nghi Xuân</t>
  </si>
  <si>
    <t>Thạch Hà</t>
  </si>
  <si>
    <t>Cẩm Xuyên</t>
  </si>
  <si>
    <t>Can Lộc</t>
  </si>
  <si>
    <t>Tổng</t>
  </si>
  <si>
    <t>Địa phương</t>
  </si>
  <si>
    <t>Lũy kế từ trước đến nay</t>
  </si>
  <si>
    <t>Số THT thành lập mới</t>
  </si>
  <si>
    <t>Số xã không thành lập mới được THT nào</t>
  </si>
  <si>
    <t>1/1 xã</t>
  </si>
  <si>
    <t>5/6 xã (chỉ có xã Thạch Hạ thành lập mới được THT)</t>
  </si>
  <si>
    <t>5/6 xã (chỉ có xã Kỳ Hưng thành lập mới được THT)</t>
  </si>
  <si>
    <t>Địa Phương</t>
  </si>
  <si>
    <t>HTX thành lập mới</t>
  </si>
  <si>
    <t>Số xã không thành lập mới được HTX nào</t>
  </si>
  <si>
    <t>5/6 xã (chỉ có xã Thạch Trung thành lập mới được HTX)</t>
  </si>
  <si>
    <t>Doanh nghiệp  thành lập mới</t>
  </si>
  <si>
    <t>Số xã không thành lập mới được Doanh nghiệp nào</t>
  </si>
  <si>
    <t>5/6 xã (chỉ có xã Kỳ Hưng thành lập mới được DN)</t>
  </si>
  <si>
    <t>19/22 xã (có 3 xã Thiên Lộc, Trường Lộc và Thượng Lộc thành lập mới được DN)</t>
  </si>
  <si>
    <t>7/11 xã (có 4 xã Hương Minh, Đức Lĩnh, Đức Giang và Hương Thọ thành lập mới được DN)</t>
  </si>
  <si>
    <t>Phân loại</t>
  </si>
  <si>
    <t>Mô hình sản xuất các sản phẩm nông nghiệp hàng hóa chủ lực</t>
  </si>
  <si>
    <t>LK với DN</t>
  </si>
  <si>
    <t>Theo quy mô</t>
  </si>
  <si>
    <t>Theo lĩnh vực</t>
  </si>
  <si>
    <t>Trồng trọt</t>
  </si>
  <si>
    <t>Chăn nuôi</t>
  </si>
  <si>
    <t>Thủy sản</t>
  </si>
  <si>
    <t>Mô hình tổng hợp</t>
  </si>
  <si>
    <t>Tiểu thủ CN, TM DV</t>
  </si>
  <si>
    <r>
      <t>*</t>
    </r>
    <r>
      <rPr>
        <b/>
        <i/>
        <sz val="11"/>
        <rFont val="Times New Roman"/>
        <family val="1"/>
      </rPr>
      <t xml:space="preserve"> Ghi chú:</t>
    </r>
    <r>
      <rPr>
        <sz val="11"/>
        <rFont val="Times New Roman"/>
        <family val="1"/>
      </rPr>
      <t xml:space="preserve"> Thứ tự các huyện, thành phố, thị xã sắp xếp từ cao đến thấp dựa trên bình quân số mô hình thành lập mới/100 hộ.</t>
    </r>
  </si>
  <si>
    <t>21/27 xã (có 6 xã Thái Yên, Tùng Ảnh, Đức An, Đức Lạng, Đức Dũng, Đức Châu thành lập mới được DN)</t>
  </si>
  <si>
    <t>18/21 xã (có 3 xã Hương Trà, Hương Long, Gia Phố thành lập mới được DN)</t>
  </si>
  <si>
    <t>12/21 xã (có 9 xã Kỳ Bắc, Kỳ Tiến, Kỳ Thư, Kỳ Tân, Kỳ Hải, Kỳ Lâm, Kỳ Sơn, Kỳ Đồng và Kỳ Lạc thành lập mới được DN)</t>
  </si>
  <si>
    <t>7/13 xã (có 6 xã Hộ Độ, Tân Lộc, Thạch Châu, Thạch Kim, An Lộc và Mai Phụ thành lập mới được HTX)</t>
  </si>
  <si>
    <t>7/13 xã (có 6 xã Phù Lưu, Thịnh Lộc, An Lộc, Ích Hậu, Hộ Độ và Hồng Lộc thành lập mới được DN)</t>
  </si>
  <si>
    <t>22/30 xã (có 8 xã Thạch Kênh, Thạch Đài, Thạch Hội, Ngọc Sơn, Thạch Bàn,  Thạch Liên, Tượng Sơn, Thạch Long thành lập mới được DN)</t>
  </si>
  <si>
    <t>3/6 xã (có 3 xã Kỳ Hưng, Kỳ Hoa và Kỳ Ninh thành lập mới được HTX)</t>
  </si>
  <si>
    <t>7/11 xã (có 4 xã Sơn Thọ, Đức Lĩnh, Hương Minh và Đức Hương thành lập mới được THT)</t>
  </si>
  <si>
    <t>8/11 xã (có 3 xã Đức Giang, Hương Minh, Đức Hương)</t>
  </si>
  <si>
    <t>24/30 xã (có 6 xã Sơn Tây, Sơn Kim I, Sơn Quang, Sơn Châu, Sơn Diệm, Sơn Hà thành lập mới được DN)</t>
  </si>
  <si>
    <t>18/25 xã (có 7 xã Cẩm Duệ, Cẩm Hà, Cẩm Quan, Cẩm Mỹ, Cẩm Minh, Cẩm Lĩnh, Cẩm Trung thành lập được HTX)</t>
  </si>
  <si>
    <t>Năm 2015</t>
  </si>
  <si>
    <t>Luỹ kế từ 01/01/2011 đến 20/12/2015</t>
  </si>
  <si>
    <t>Số mô hình sản xuất các sản phẩm nông nghiệp hàng hóa chủ lực</t>
  </si>
  <si>
    <t>Số mô hình sản xuất liên kết với Doanh nghiệp</t>
  </si>
  <si>
    <t>Tống số</t>
  </si>
  <si>
    <t>172/230 xã</t>
  </si>
  <si>
    <t>Kế hoạch UBND tỉnh giao</t>
  </si>
  <si>
    <t>Khối lượng thực hiện</t>
  </si>
  <si>
    <t>Chiều dài kênh mương (km)</t>
  </si>
  <si>
    <t>Xi măng (tấn)</t>
  </si>
  <si>
    <t>So với kế hoạch tỉnh giao (%)</t>
  </si>
  <si>
    <t xml:space="preserve">         CỘNG HÒA XÃ HỘI CHỦ NGHĨA VIỆT NAM</t>
  </si>
  <si>
    <t xml:space="preserve">         Độc lập - Tự do - Hạnh phúc</t>
  </si>
  <si>
    <t>Huyện, thị xã,
 thành phố</t>
  </si>
  <si>
    <t>Khối lượng đăng ký</t>
  </si>
  <si>
    <t>Kết quả thực hiện lũy kế đến thời điểm báo cáo</t>
  </si>
  <si>
    <t>Đánh giá mức độ hoàn thành</t>
  </si>
  <si>
    <t>Đường giao thông
(km)</t>
  </si>
  <si>
    <t>Trong đó</t>
  </si>
  <si>
    <t>Rãnh thoát nước (km)</t>
  </si>
  <si>
    <t>Tổng khối lượng xi măng 
(tấn)</t>
  </si>
  <si>
    <t>Đường giao thông (km)</t>
  </si>
  <si>
    <t>Tổng khối lượng xi măng đã nhận 
(tấn)</t>
  </si>
  <si>
    <t>Đường giao thông (%)</t>
  </si>
  <si>
    <t>Rãnh thoát nước (%)</t>
  </si>
  <si>
    <t>Đường trục xã  và đường phố (km)</t>
  </si>
  <si>
    <t>Đường trục thôn, xóm và đường ngõ phố
(km)</t>
  </si>
  <si>
    <t>Đường ngõ, xóm và đường ngách hẻm
(km)</t>
  </si>
  <si>
    <t>Đường trục chính nội đồng
(km)</t>
  </si>
  <si>
    <t>Đường vào khu chăn nuôi tập trung
(km)</t>
  </si>
  <si>
    <t>Rãnh trên đường trục xã, đường phố (km)</t>
  </si>
  <si>
    <t>BTXM</t>
  </si>
  <si>
    <t>Gạch xây</t>
  </si>
  <si>
    <t>Rãnh hình thang</t>
  </si>
  <si>
    <t>Có nắp đậy</t>
  </si>
  <si>
    <t>Không có nắp đậy</t>
  </si>
  <si>
    <t>I</t>
  </si>
  <si>
    <t>II</t>
  </si>
  <si>
    <t>Tổng cộng</t>
  </si>
  <si>
    <t xml:space="preserve">UỶ BAN NHÂN DÂN </t>
  </si>
  <si>
    <t>HUYỆN KỲ ANH</t>
  </si>
  <si>
    <t>BÁO CÁO  KẾT QUẢ THỰC HIỆN KẾ HOẠCH LÀM ĐƯỜNG GTNT, RÃNH THOÁT NƯỚC THEO CƠ CHẾ HỖ TRỢ XI MĂNG ĐẾN NGÀY 08/4/2016</t>
  </si>
  <si>
    <t>Kỳ Phong</t>
  </si>
  <si>
    <t>Kỳ Bắc</t>
  </si>
  <si>
    <t>Kỳ Tiến</t>
  </si>
  <si>
    <t>Kỳ Xuân</t>
  </si>
  <si>
    <t>Kỳ Giang</t>
  </si>
  <si>
    <t>Kỳ Đồng</t>
  </si>
  <si>
    <t>Kỳ Phú</t>
  </si>
  <si>
    <t>Kỳ Khang</t>
  </si>
  <si>
    <t>Kỳ Thọ</t>
  </si>
  <si>
    <t>Kỳ Văn</t>
  </si>
  <si>
    <t>Kỳ Thư</t>
  </si>
  <si>
    <t>Kỳ Hải</t>
  </si>
  <si>
    <t>Kỳ Châu</t>
  </si>
  <si>
    <t>Kỳ Lâm</t>
  </si>
  <si>
    <t>Kỳ Sơn</t>
  </si>
  <si>
    <t>Kỳ Thượng</t>
  </si>
  <si>
    <t>Kỳ Lạc</t>
  </si>
  <si>
    <t>Kỳ Tây</t>
  </si>
  <si>
    <t>Kỳ Hợp</t>
  </si>
  <si>
    <t>Kỳ Trung</t>
  </si>
  <si>
    <t>Kỳ Tân</t>
  </si>
  <si>
    <t>HUYỆN CẨM XUYÊN</t>
  </si>
  <si>
    <t>Các xã</t>
  </si>
  <si>
    <t>Cẩm Thạch</t>
  </si>
  <si>
    <t>Cẩm Phúc</t>
  </si>
  <si>
    <t>Cẩm Nhượng</t>
  </si>
  <si>
    <t>Cẩm Thành</t>
  </si>
  <si>
    <t>Cẩm Lĩnh</t>
  </si>
  <si>
    <t>Cẩm Lộc</t>
  </si>
  <si>
    <t>Cẩm Quan</t>
  </si>
  <si>
    <t>Cẩm Minh</t>
  </si>
  <si>
    <t>Cẩm Sơn</t>
  </si>
  <si>
    <t>Cẩm Thăng</t>
  </si>
  <si>
    <t>Cẩm Hưng</t>
  </si>
  <si>
    <t>Cẩm Lạc</t>
  </si>
  <si>
    <t>Cẩm Hòa</t>
  </si>
  <si>
    <t>Cẩm Dương</t>
  </si>
  <si>
    <t>Cẩm Quang</t>
  </si>
  <si>
    <t>Cẩm Duệ</t>
  </si>
  <si>
    <t>Cẩm Bình</t>
  </si>
  <si>
    <t>Cẩm Mỹ</t>
  </si>
  <si>
    <t>Cẩm Nam</t>
  </si>
  <si>
    <t>Cẩm Thịnh</t>
  </si>
  <si>
    <t>Cẩm Trung</t>
  </si>
  <si>
    <t>Cẩm Vịnh</t>
  </si>
  <si>
    <t>Cẩm Yên</t>
  </si>
  <si>
    <t>Cẩm Huy</t>
  </si>
  <si>
    <t>Cẩm Hà</t>
  </si>
  <si>
    <t>Các thị trấn</t>
  </si>
  <si>
    <t>TT Cẩm Xuyên</t>
  </si>
  <si>
    <t>TT Thiên Cầm</t>
  </si>
  <si>
    <t>THÀNH PHỐ HÀ TĨNH</t>
  </si>
  <si>
    <t>Thạch Trung</t>
  </si>
  <si>
    <t>Thạch Bình</t>
  </si>
  <si>
    <t>Thạch Đồng</t>
  </si>
  <si>
    <t>Thạch Môn</t>
  </si>
  <si>
    <t>Thạch Hưng</t>
  </si>
  <si>
    <t>Thạch Hạ</t>
  </si>
  <si>
    <t>Các phường</t>
  </si>
  <si>
    <t>Bắc Hà</t>
  </si>
  <si>
    <t>Nam Hà</t>
  </si>
  <si>
    <t>Tân Giang</t>
  </si>
  <si>
    <t>Trần Phú</t>
  </si>
  <si>
    <t>Đại Nài</t>
  </si>
  <si>
    <t>Hà Huy Tập</t>
  </si>
  <si>
    <t>Thạch Quý</t>
  </si>
  <si>
    <t>Thạch Linh</t>
  </si>
  <si>
    <t>Văn Yên</t>
  </si>
  <si>
    <t>Nguyễn Du</t>
  </si>
  <si>
    <t>HUYỆN THẠCH HÀ</t>
  </si>
  <si>
    <t>Thạch Kênh</t>
  </si>
  <si>
    <t>Thạch Liên</t>
  </si>
  <si>
    <t>Phù Việt</t>
  </si>
  <si>
    <t>Thạch Long</t>
  </si>
  <si>
    <t>Thạch Sơn</t>
  </si>
  <si>
    <t>Thạch Thanh</t>
  </si>
  <si>
    <t>Thạch Tiến</t>
  </si>
  <si>
    <t>Thạch Ngọc</t>
  </si>
  <si>
    <t>Việt Xuyên</t>
  </si>
  <si>
    <t>Ngọc Sơn</t>
  </si>
  <si>
    <t>Bắc Sơn</t>
  </si>
  <si>
    <t>Thạch Vĩnh</t>
  </si>
  <si>
    <t>Thạch Lưu</t>
  </si>
  <si>
    <t>Thạch Đài</t>
  </si>
  <si>
    <t>Thạch Xuân</t>
  </si>
  <si>
    <t>Thạch Hương</t>
  </si>
  <si>
    <t>Thạch Lâm</t>
  </si>
  <si>
    <t>Thạch Điền</t>
  </si>
  <si>
    <t>Nam Hương</t>
  </si>
  <si>
    <t>Thạch Tân</t>
  </si>
  <si>
    <t>Tượng Sơn</t>
  </si>
  <si>
    <t>Thạch Thắng</t>
  </si>
  <si>
    <t>Thạch Hội</t>
  </si>
  <si>
    <t>Thạch Văn</t>
  </si>
  <si>
    <t>Thạch Trị</t>
  </si>
  <si>
    <t>Thạch Lạc</t>
  </si>
  <si>
    <t>Thạch Khê</t>
  </si>
  <si>
    <t>Thạch Hải</t>
  </si>
  <si>
    <t>Thạch Bàn</t>
  </si>
  <si>
    <t>Thạch Đỉnh</t>
  </si>
  <si>
    <t>Thị trấn</t>
  </si>
  <si>
    <t>TT Thạch Hà</t>
  </si>
  <si>
    <t>HUYỆN CAN LỘC</t>
  </si>
  <si>
    <t>Thuần Thiện</t>
  </si>
  <si>
    <t>Quang Lộc</t>
  </si>
  <si>
    <t>Khánh Lộc</t>
  </si>
  <si>
    <t>Trung Lộc</t>
  </si>
  <si>
    <t>Vượng Lộc</t>
  </si>
  <si>
    <t>Kim Lộc</t>
  </si>
  <si>
    <t>Tùng Lộc</t>
  </si>
  <si>
    <t>Đồng Lộc</t>
  </si>
  <si>
    <t>Thượng Lộc</t>
  </si>
  <si>
    <t>Phú Lộc</t>
  </si>
  <si>
    <t>Gia Hanh</t>
  </si>
  <si>
    <t>Tiến Lộc</t>
  </si>
  <si>
    <t>Sơn Lộc</t>
  </si>
  <si>
    <t>Xuân Lộc</t>
  </si>
  <si>
    <t>Thanh Lộc</t>
  </si>
  <si>
    <t>Song Lộc</t>
  </si>
  <si>
    <t>Thiên Lộc</t>
  </si>
  <si>
    <t>Trường Lộc</t>
  </si>
  <si>
    <t>Yên Lộc</t>
  </si>
  <si>
    <t>Vĩnh Lộc</t>
  </si>
  <si>
    <t>Mỹ Lộc</t>
  </si>
  <si>
    <t>TT Nghèn</t>
  </si>
  <si>
    <t>THỊ XÃ HỒNG LĨNH</t>
  </si>
  <si>
    <t>Thuận Lộc</t>
  </si>
  <si>
    <t>Nam Hồng</t>
  </si>
  <si>
    <t>Đức Thuận</t>
  </si>
  <si>
    <t>Đậu Liêu</t>
  </si>
  <si>
    <t>Trung Lương</t>
  </si>
  <si>
    <t>HUYỆN NGHI XUÂN</t>
  </si>
  <si>
    <t>Xuân Hội</t>
  </si>
  <si>
    <t>Xuân Trường</t>
  </si>
  <si>
    <t>Xuân Đan</t>
  </si>
  <si>
    <t>Xuân Phổ</t>
  </si>
  <si>
    <t>Xuân Hải</t>
  </si>
  <si>
    <t>Xuân Yên</t>
  </si>
  <si>
    <t>Xuân Thành</t>
  </si>
  <si>
    <t>Cổ Đạm</t>
  </si>
  <si>
    <t>Xuân Liên</t>
  </si>
  <si>
    <t>Cương Gián</t>
  </si>
  <si>
    <t>Xuân Mỹ</t>
  </si>
  <si>
    <t>Xuân Viên</t>
  </si>
  <si>
    <t>Xuân Lĩnh</t>
  </si>
  <si>
    <t>Xuân Lam</t>
  </si>
  <si>
    <t>Xuân Hồng</t>
  </si>
  <si>
    <t>Xuân Giang</t>
  </si>
  <si>
    <t>Tiên Điền</t>
  </si>
  <si>
    <t>TT Xuân An</t>
  </si>
  <si>
    <t xml:space="preserve">TT Nghi Xuân </t>
  </si>
  <si>
    <t>CỘNG HÒA XÃ HỘI CHỦ NGHĨA VIỆT NAM</t>
  </si>
  <si>
    <t>HUYỆN ĐỨC THỌ</t>
  </si>
  <si>
    <t>Độc lập - Tự do - Hạnh phúc</t>
  </si>
  <si>
    <t>Đức Lạng</t>
  </si>
  <si>
    <t xml:space="preserve">Đức Đồng </t>
  </si>
  <si>
    <t>Đức Lạc</t>
  </si>
  <si>
    <t>Đức Hoà</t>
  </si>
  <si>
    <t>Đức Long</t>
  </si>
  <si>
    <t>Đức Lập</t>
  </si>
  <si>
    <t>Đức An</t>
  </si>
  <si>
    <t>Đức Dũng</t>
  </si>
  <si>
    <t>Đức Lâm</t>
  </si>
  <si>
    <t>Đức Thanh</t>
  </si>
  <si>
    <t>Đức Thuỷ</t>
  </si>
  <si>
    <t>Trung Lễ</t>
  </si>
  <si>
    <t>Đức Thịnh</t>
  </si>
  <si>
    <t>Thái Yên</t>
  </si>
  <si>
    <t>Yên Hồ</t>
  </si>
  <si>
    <t>Đức Nhân</t>
  </si>
  <si>
    <t>Bùi Xá</t>
  </si>
  <si>
    <t>Đức Yên</t>
  </si>
  <si>
    <t>Tùng ảnh</t>
  </si>
  <si>
    <t>Trường Sơn</t>
  </si>
  <si>
    <t>Liên Minh</t>
  </si>
  <si>
    <t>Đức Tùng</t>
  </si>
  <si>
    <t>Đức Châu</t>
  </si>
  <si>
    <t>Đức La</t>
  </si>
  <si>
    <t>Đức Quang</t>
  </si>
  <si>
    <t>Đức Vĩnh</t>
  </si>
  <si>
    <t>Tân Hương</t>
  </si>
  <si>
    <t>HUYỆN HƯƠNG SƠN</t>
  </si>
  <si>
    <t>Sơn Châu</t>
  </si>
  <si>
    <t>Sơn Bình</t>
  </si>
  <si>
    <t>Sơn Hà</t>
  </si>
  <si>
    <t>Sơn Trà</t>
  </si>
  <si>
    <t>Sơn Long</t>
  </si>
  <si>
    <t>Sơn Tân</t>
  </si>
  <si>
    <t>Sơn Mỹ</t>
  </si>
  <si>
    <t>Sơn Ninh</t>
  </si>
  <si>
    <t>Sơn Thịnh</t>
  </si>
  <si>
    <t>Sơn Hòa</t>
  </si>
  <si>
    <t>Sơn An</t>
  </si>
  <si>
    <t>Sơn Lễ</t>
  </si>
  <si>
    <t>Sơn Tiến</t>
  </si>
  <si>
    <t>Sơn Bằng</t>
  </si>
  <si>
    <t>Sơn Trung</t>
  </si>
  <si>
    <t>Sơn Phú</t>
  </si>
  <si>
    <t>Sơn Phúc</t>
  </si>
  <si>
    <t>Sơn Mai</t>
  </si>
  <si>
    <t>Sơn Thủy</t>
  </si>
  <si>
    <t>Sơn Trường</t>
  </si>
  <si>
    <t>Sơn Hàm</t>
  </si>
  <si>
    <t>Sơn Diệm</t>
  </si>
  <si>
    <t xml:space="preserve">Sơn Giang </t>
  </si>
  <si>
    <t>Sơn Quang</t>
  </si>
  <si>
    <t>Sơn Lâm</t>
  </si>
  <si>
    <t>Sơn Tây</t>
  </si>
  <si>
    <t>Sơn Lĩnh</t>
  </si>
  <si>
    <t>Sơn Hồng</t>
  </si>
  <si>
    <t>Sơn Kim 1</t>
  </si>
  <si>
    <t>Sơn Kim 2</t>
  </si>
  <si>
    <t>Thị trấn Phố Châu</t>
  </si>
  <si>
    <t>Thị trấn Tây Sơn</t>
  </si>
  <si>
    <t>HUYỆN HƯƠNG KHÊ</t>
  </si>
  <si>
    <t>Hương Trạch</t>
  </si>
  <si>
    <t>Phúc Trạch</t>
  </si>
  <si>
    <t>Hương Đô</t>
  </si>
  <si>
    <t>Lộc Yên</t>
  </si>
  <si>
    <t>Hương Liên</t>
  </si>
  <si>
    <t>Hương Lâm</t>
  </si>
  <si>
    <t>Hương Trà</t>
  </si>
  <si>
    <t>Hương Xuân</t>
  </si>
  <si>
    <t>Phú Phong</t>
  </si>
  <si>
    <t>Hương Vĩnh</t>
  </si>
  <si>
    <t xml:space="preserve">Phú Gia </t>
  </si>
  <si>
    <t>Hương Long</t>
  </si>
  <si>
    <t>Hương Bình</t>
  </si>
  <si>
    <t>Hoà Hải</t>
  </si>
  <si>
    <t>Gia Phố</t>
  </si>
  <si>
    <t>Hương Giang</t>
  </si>
  <si>
    <t xml:space="preserve">Hương Thuỷ </t>
  </si>
  <si>
    <t>Phúc Đồng</t>
  </si>
  <si>
    <t>Hà Linh</t>
  </si>
  <si>
    <t>Phương Điền</t>
  </si>
  <si>
    <t>Phương Mỹ</t>
  </si>
  <si>
    <t>TT Hương Khê</t>
  </si>
  <si>
    <t>HUYỆN LỘC HÀ</t>
  </si>
  <si>
    <t>An Lộc</t>
  </si>
  <si>
    <t>Bình Lộc</t>
  </si>
  <si>
    <t>Ích Hậu</t>
  </si>
  <si>
    <t>Phù Lưu</t>
  </si>
  <si>
    <t>Hồng Lộc</t>
  </si>
  <si>
    <t>Tân Lộc</t>
  </si>
  <si>
    <t>Thịnh Lộc</t>
  </si>
  <si>
    <t>Hộ Độ</t>
  </si>
  <si>
    <t>Mai Phụ</t>
  </si>
  <si>
    <t>Thạch Mỹ</t>
  </si>
  <si>
    <t>Thạch Châu</t>
  </si>
  <si>
    <t>Thạch Bằng</t>
  </si>
  <si>
    <t>2/6 xã: Thạch Môn, Thạch Đồng</t>
  </si>
  <si>
    <t>22/25 xã (có 3 xã Cẩm Lộc, Cẩm Linh và Cẩm Sơn thành lập mới được THT)</t>
  </si>
  <si>
    <t>18/25 xã (có 7 xã Cẩm Thạch, Cẩm Nhựng, Cẩm Lộc, Cẩm Hà, Cẩm Lĩnh, Cẩm Quan và Cẩm Nam thành lập mới được DN)</t>
  </si>
  <si>
    <t>18/22 xã (có 7 xã Thiên Lộc, Vượng Lộc, Sơn Lộc, Xuân Lộc, Thượng Lộc, Đồng Lộc, Trường Lộc thành lập mới được THT)</t>
  </si>
  <si>
    <t>13/22 xã (có 9 xã Vĩnh Lộc, Trường Lộc, Khánh Lộc, Trung Lộc, Trường Lộc, Đồng Lộc, Mỹ Lộc, Tùng Lộc, Phú Lộc thành lập mới được HTX)</t>
  </si>
  <si>
    <t>26/27 xã (chỉ có xã Liên Minh thành lập mới được THT)</t>
  </si>
  <si>
    <t>25/30 xã (có 5 xã Sơn Lâm, Sơn Trà, Sơn Hà, Sơn Tân, Sơn Trung thành lập mới được THT)</t>
  </si>
  <si>
    <t>25/30 xã (có 5 xã Sơn Trung, Sơn Ninh, Sơn Thịnh, Sơn Giang, Sơn Kim II thành lập được HTX)</t>
  </si>
  <si>
    <t>14/21 xã (có 4 xã Kỳ Đồng, Kỳ Tân, Kỳ Trung, Kỳ Xuân thành lập mới được THT)</t>
  </si>
  <si>
    <t>13/21 xã (có 8 xã Kỳ Xuân, Kỳ Tân, Kỳ Trung, Kỳ Thượng, Kỳ Khang, Kỳ Tiến, Kỳ Tây, Kỳ Châu thành lập mới được HTX)</t>
  </si>
  <si>
    <t>8/13 xã (có 5 xã Hồng Lộc, Ích Hậu, Hộ Độ, Bình Lộc, Thạch Mỹ thành lập mới được THT)</t>
  </si>
  <si>
    <t>9/17 xã (có 8 xã: Xuân Hồng, Xuân Viên, Xuân Lam, Xuân Lĩnh, Xuân Hải, Xuân Đan, Xuân Giang, Xuân Liên thành lập mới được THT)</t>
  </si>
  <si>
    <t>12/17 xã (có 5 xã Xuân Giang, Xuân Lĩnh, Xuân Hồng, Cổ Đạm và Cương Gián thành lập mới được HTX)</t>
  </si>
  <si>
    <t>12/17 xã (có 5 xã Xuân Lam, Xuân Phổ, Xuân Giang, Xuân Hồng, Tiên Điền và Cương Gián thành lập mới được DN)</t>
  </si>
  <si>
    <t>21/30 xã (có 9 xã Thạch Liên, Việt Xuyên, Thạch Việt, Thạch Long, Thạch Vĩnh, Thạch Hương, Tượng Sơn, Thạch Văn, Thạch Lạc thành lập mới được THT)</t>
  </si>
  <si>
    <t>17/30 xã (có 13 xã Thạch Lâm, Ngọc Sơn, Thạch Kênh, Thạch Hội, Thạch Xuân, Thạch Điền, Thạch Thanh, Nam Hương, Thạch Sơn, Thạch Liên, Thạch Tân, Thạch Thắng, Thạch Trị thành lập mới được HTX)</t>
  </si>
  <si>
    <t>11/21 xã (có 10 xã: Hương Lâm, Hương Vĩnh, Phú Gia, Phương Điền, Hương Trạch, Hương Trà, Hương Bình, Hương Thủy, Phú Phong và Gia Phố thành lập mới được THT)</t>
  </si>
  <si>
    <t>17/21 xã (có 4 xã Hương Giang, Hương Đô, Hà Linh và Phương Mỹ thành lập mới được HTX)</t>
  </si>
  <si>
    <t>Tên huyện</t>
  </si>
  <si>
    <t>Tên xã</t>
  </si>
  <si>
    <t xml:space="preserve"> Huyện Hương Khê </t>
  </si>
  <si>
    <t xml:space="preserve">Huyện  Nghi Xuân </t>
  </si>
  <si>
    <t xml:space="preserve">Huyện Lộc Hà </t>
  </si>
  <si>
    <t xml:space="preserve">Huyện Cẩm Xuyên </t>
  </si>
  <si>
    <t xml:space="preserve"> 13/25 xã: Cẩm Bình, Cẩm Hà, Cẩm Hòa, Cẩm Hưng, Cẩm Lĩnh, Cẩm Mỹ, Cẩm Nhượng, Cẩm Quan, Cẩm Quang, Cẩm Thăng, Cẩm Thành, Cẩm thịnh, Cẩm Vịnh.</t>
  </si>
  <si>
    <t>Huyện Can Lộc</t>
  </si>
  <si>
    <t xml:space="preserve"> 3/22 xã: Tiến Lộc, Vĩnh Lộc, Song Lộc</t>
  </si>
  <si>
    <t xml:space="preserve">Huyện Đức Thọ </t>
  </si>
  <si>
    <t>1/1 xã: Xã Thuận Lộc</t>
  </si>
  <si>
    <t xml:space="preserve">Huyện Hương Sơn </t>
  </si>
  <si>
    <t>5/30 xã: Sơn Châu, Sơn Long, Sơn Tân, Sơn Phúc, Sơn Quang.</t>
  </si>
  <si>
    <t>Huyện Kỳ Anh</t>
  </si>
  <si>
    <t>9/21 xã; Kỳ Phong, Kỳ Bắc, Kỳ Phú, Kỳ Hợp, Kỳ Tây, Kỳ Thọ, Kỳ Thư, Kỳ Châu, Kỳ Thượng.</t>
  </si>
  <si>
    <t xml:space="preserve">Huyện Thạch Hà </t>
  </si>
  <si>
    <t>7/30 xã: Thạch Trị, Thạch Văn, Thạch Ngọc, Thạch Hương, Thạch Lưu, Thạch Lâm, Bắc Sơn,</t>
  </si>
  <si>
    <t xml:space="preserve">TP Hà Tĩnh </t>
  </si>
  <si>
    <t>Huyện Vũ Quang</t>
  </si>
  <si>
    <t xml:space="preserve"> 6/11 xã: Ân Phú, Đức Lĩnh, Đức Giang, Hương Thọ, Hương Quang, Hương Điền</t>
  </si>
  <si>
    <t xml:space="preserve">TX Kỳ Anh </t>
  </si>
  <si>
    <t>168/230 xã</t>
  </si>
  <si>
    <t>Rãnh trên đường trục thôn, đường ngõ phố (km)</t>
  </si>
  <si>
    <t>Các xã không thuộc 30b</t>
  </si>
  <si>
    <t>Huyện Cẩm Xuyên</t>
  </si>
  <si>
    <t>Thành phố Hà Tĩnh</t>
  </si>
  <si>
    <t>Huyện Thạch Hà</t>
  </si>
  <si>
    <t>Huyện Nghi Xuân</t>
  </si>
  <si>
    <t>Huyện Đức Thọ</t>
  </si>
  <si>
    <t>Huyện Hương Sơn</t>
  </si>
  <si>
    <t>Huyện Lộc Hà</t>
  </si>
  <si>
    <t>Thị xã Kỳ Anh</t>
  </si>
  <si>
    <t>Thị xã Hồng Lĩnh</t>
  </si>
  <si>
    <t>Các xã  30b</t>
  </si>
  <si>
    <t>Huyện Hương Khê</t>
  </si>
  <si>
    <t>M`</t>
  </si>
  <si>
    <t>J</t>
  </si>
  <si>
    <t>Thường Nga</t>
  </si>
  <si>
    <t>HUYỆN VŨ QUANG</t>
  </si>
  <si>
    <t>Xã Đức Giang</t>
  </si>
  <si>
    <t>Xã Đức Bồng</t>
  </si>
  <si>
    <t>Xã Đức Hương</t>
  </si>
  <si>
    <t>Xã Đức Liên</t>
  </si>
  <si>
    <t>Xã Sơn Thọ</t>
  </si>
  <si>
    <t>Xã Hương Thọ</t>
  </si>
  <si>
    <t>Xã Hương Minh</t>
  </si>
  <si>
    <t>Xã Đức Lĩnh</t>
  </si>
  <si>
    <t>TT Vũ Quang</t>
  </si>
  <si>
    <t>Thạch Kim</t>
  </si>
  <si>
    <t>HUYỆN THỊ XÃ KỲ ANH</t>
  </si>
  <si>
    <t>Xã Kỳ Hưng</t>
  </si>
  <si>
    <t>Xã Kỳ Hoa</t>
  </si>
  <si>
    <t>Xã Kỳ Ninh</t>
  </si>
  <si>
    <t>Xã Kỳ Hà</t>
  </si>
  <si>
    <t>Xã Kỳ Lợi</t>
  </si>
  <si>
    <t>Xã Kỳ Nam</t>
  </si>
  <si>
    <t>Kỳ Trinh</t>
  </si>
  <si>
    <t>Kỳ Liên</t>
  </si>
  <si>
    <t>Kỳ Long</t>
  </si>
  <si>
    <t>Kỳ Phương</t>
  </si>
  <si>
    <t>Kỳ Thịnh</t>
  </si>
  <si>
    <t>- Huyện Hương Khê: xã Hương Vĩnh (0,2km)</t>
  </si>
  <si>
    <t>(Kèm theo Báo cáo số:               /BC-SNN ngày      /5/2016 của Sở Nông nghiệp và PTNT)</t>
  </si>
  <si>
    <t>Thực hiện trong tuần từ 20/5-27/5</t>
  </si>
  <si>
    <t>xã</t>
  </si>
  <si>
    <t>- Huyện Kỳ Anh: xã Kỳ Hải 0,37km, Kỳ Châu (0,15km)</t>
  </si>
  <si>
    <t>- Huyện Cẩm Xuyên: xã Cẩm Vịnh (1,1km), Cẩm Sơn (0,3km), Cẩm Thạch (0,3km)</t>
  </si>
  <si>
    <t>- Huyện Thạch Hà: xã Thạch Kênh (0,35km), Thạch Tiến (0,22km), Thạch Điền (0,85km), Thạch Thắng (0,27km), Thạch Tân (0,5km), Thạch Xuân (0,4km), Thạch Thanh (1km), Thạch Vĩnh (0,05km), Tượng Sơn (0,2km), Việt Xuyên (0,385km), Thạch Lạc (0,21km), Bắc Sơn (0,63km), Thạch Liên (0,25km)</t>
  </si>
  <si>
    <t>- Huyện Hương Sơn: xã Sơn Trường (0,25km), Sơn Trung (0,5km), Sơn Thịnh (0,15km), Sơn Mỹ (0,25km), Sơn Tiến (0,15km), Sơn Bằng (0,15km)</t>
  </si>
  <si>
    <t>- Huyện Can Lộc: Trường Lộc (0,3km)</t>
  </si>
  <si>
    <t>5 tháng đầu năm 2016</t>
  </si>
  <si>
    <t>BIỂU 1: TỔNG HỢP CÁC MÔ HÌNH SẢN XUẤT, KINH DOANH CÓ HIỆU QUẢ THÀNH LẬP TRONG 4 THÁNG ĐẦU NĂM 2016,
LŨY KẾ ĐẾN NAY (tính đến 25/5/2016)</t>
  </si>
  <si>
    <t>5/27 xã: Đức Quang, Đức Lạc, Đức Yên, Đức Lạng, Đức Vĩnh.</t>
  </si>
  <si>
    <t>BIỂU 2.2: TỔNG HỢP KẾT QUẢ THÀNH LẬP MỚI HỢP TÁC XÃ TRONG 5 THÁNG ĐẦU NĂM 2016 VÀ LŨY KẾ ĐẾN NAY</t>
  </si>
  <si>
    <t>20/27 xã (có 7 xã Đức Vĩnh, Đức Thịnh, Trường Sơn, Đức Long, Đức Yên, Đức Tùng, Đức Nhân thành lập mới được HTX)</t>
  </si>
  <si>
    <t>159/230 xã</t>
  </si>
  <si>
    <t>BIỂU 2.3: TỔNG HỢP KẾT QUẢ THÀNH LẬP MỚI DOANH NGHIỆP TRONG 5 THÁNG ĐẦU NĂM 2016
VÀ LŨY KẾ ĐẾN NAY</t>
  </si>
  <si>
    <t>5 tháng đầu năm năm 2016</t>
  </si>
  <si>
    <t>49 xã không thành lập mới được mô hình nào</t>
  </si>
  <si>
    <t>Biểu 1.2: Danh sách các xã không thành lập mới được mô hình sản xuất có hiệu quả 5 tháng đầu năm 2016</t>
  </si>
  <si>
    <t>Tăng so với tuần trước</t>
  </si>
  <si>
    <t>Ghi chú: TX Hồng Lĩnh, TX Kỳ Anh chưa có khối lượng thực hiện.</t>
  </si>
  <si>
    <t>BIỂU 3:BÁO CÁO  KẾT QUẢ THỰC HIỆN KẾ HOẠCH LÀM ĐƯỜNG GTNT, RÃNH THOÁT NƯỚC THEO CƠ CHẾ HỖ TRỢ XI MĂNG ĐẾN NGÀY 26/5/2016</t>
  </si>
  <si>
    <t>BIỂU 4:TỔNG HỢP KHỐI LƯỢNG KIÊN CỐ HÓA KÊNH MƯƠNG NỘI ĐỒNG
THEO CƠ CHẾ HỖ TRỢ XI MĂNG NĂM 2016 ĐẾN NGÀY 27/5/16</t>
  </si>
  <si>
    <t>BIỂU 1.1. TỔNG HỢP CÁC MÔ HÌNH SẢN XUẤT, KINH DOANH CÓ HIỆU QUẢ THÀNH LẬP TRONG THÁNG 4, 5 NĂM 2016
 (tính từ ngày 01/4 đến 25/5/2016)</t>
  </si>
  <si>
    <t>BIỂU 2.1: TỔNG HỢP KẾT QUẢ THÀNH LẬP MỚI CÁC TỔ HỢP TÁC TRONG 
5 THÁNG ĐẦU NĂM 2016 VÀ LŨY KẾ ĐẾN NAY</t>
  </si>
</sst>
</file>

<file path=xl/styles.xml><?xml version="1.0" encoding="utf-8"?>
<styleSheet xmlns="http://schemas.openxmlformats.org/spreadsheetml/2006/main">
  <numFmts count="1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Z$&quot;* #,##0_-;\-&quot;Z$&quot;* #,##0_-;_-&quot;Z$&quot;* &quot;-&quot;_-;_-@_-"/>
    <numFmt numFmtId="165" formatCode="##.##%"/>
    <numFmt numFmtId="166" formatCode="_(* #,##0_);_(* \(#,##0\);_(* &quot;-&quot;??_);_(@_)"/>
    <numFmt numFmtId="167" formatCode="00.000"/>
    <numFmt numFmtId="168" formatCode="&quot;?&quot;#,##0;&quot;?&quot;\-#,##0"/>
    <numFmt numFmtId="169" formatCode="_ * #,##0.00_ ;_ * \-#,##0.00_ ;_ * &quot;-&quot;??_ ;_ @_ "/>
    <numFmt numFmtId="170" formatCode="_ * #,##0_ ;_ * \-#,##0_ ;_ * &quot;-&quot;_ ;_ @_ "/>
    <numFmt numFmtId="171" formatCode="_-* #,##0_-;\-* #,##0_-;_-* &quot;-&quot;_-;_-@_-"/>
    <numFmt numFmtId="172" formatCode="_-* #,##0.00_-;\-* #,##0.00_-;_-* &quot;-&quot;??_-;_-@_-"/>
    <numFmt numFmtId="173" formatCode="&quot;$&quot;#,##0;[Red]\-&quot;$&quot;#,##0"/>
    <numFmt numFmtId="174" formatCode="_-* #,##0\ _F_-;\-* #,##0\ _F_-;_-* &quot;-&quot;\ _F_-;_-@_-"/>
    <numFmt numFmtId="175" formatCode="_(&quot;Z$&quot;* #,##0_);_(&quot;Z$&quot;* \(#,##0\);_(&quot;Z$&quot;* &quot;-&quot;_);_(@_)"/>
    <numFmt numFmtId="176" formatCode="_-&quot;$&quot;* #,##0_-;\-&quot;$&quot;* #,##0_-;_-&quot;$&quot;* &quot;-&quot;_-;_-@_-"/>
    <numFmt numFmtId="177" formatCode="_-&quot;ñ&quot;* #,##0_-;\-&quot;ñ&quot;* #,##0_-;_-&quot;ñ&quot;* &quot;-&quot;_-;_-@_-"/>
    <numFmt numFmtId="178" formatCode="_-* #,##0.00\ _F_-;\-* #,##0.00\ _F_-;_-* &quot;-&quot;??\ _F_-;_-@_-"/>
    <numFmt numFmtId="179" formatCode="_-* #,##0.00\ _₫_-;\-* #,##0.00\ _₫_-;_-* &quot;-&quot;??\ _₫_-;_-@_-"/>
    <numFmt numFmtId="180" formatCode="_-* #,##0.00\ _ñ_-;\-* #,##0.00\ _ñ_-;_-* &quot;-&quot;??\ _ñ_-;_-@_-"/>
    <numFmt numFmtId="181" formatCode="_-* #,##0.00\ _V_N_D_-;\-* #,##0.00\ _V_N_D_-;_-* &quot;-&quot;??\ _V_N_D_-;_-@_-"/>
    <numFmt numFmtId="182" formatCode="_(&quot;$&quot;\ * #,##0_);_(&quot;$&quot;\ * \(#,##0\);_(&quot;$&quot;\ * &quot;-&quot;_);_(@_)"/>
    <numFmt numFmtId="183" formatCode="_-* #,##0\ &quot;F&quot;_-;\-* #,##0\ &quot;F&quot;_-;_-* &quot;-&quot;\ &quot;F&quot;_-;_-@_-"/>
    <numFmt numFmtId="184" formatCode="_-* #,##0\ &quot;ñ&quot;_-;\-* #,##0\ &quot;ñ&quot;_-;_-* &quot;-&quot;\ &quot;ñ&quot;_-;_-@_-"/>
    <numFmt numFmtId="185" formatCode="_-* #,##0\ _₫_-;\-* #,##0\ _₫_-;_-* &quot;-&quot;\ _₫_-;_-@_-"/>
    <numFmt numFmtId="186" formatCode="_-* #,##0\ _ñ_-;\-* #,##0\ _ñ_-;_-* &quot;-&quot;\ _ñ_-;_-@_-"/>
    <numFmt numFmtId="187" formatCode="_-* #,##0\ _V_N_D_-;\-* #,##0\ _V_N_D_-;_-* &quot;-&quot;\ _V_N_D_-;_-@_-"/>
    <numFmt numFmtId="188" formatCode="_ &quot;\&quot;* #,##0_ ;_ &quot;\&quot;* \-#,##0_ ;_ &quot;\&quot;* &quot;-&quot;_ ;_ @_ "/>
    <numFmt numFmtId="189" formatCode="###0"/>
    <numFmt numFmtId="190" formatCode="&quot;Z$&quot;#,##0_);[Red]\(&quot;Z$&quot;#,##0\)"/>
    <numFmt numFmtId="191" formatCode="_-&quot;Z$&quot;* #,##0.00_-;\-&quot;Z$&quot;* #,##0.00_-;_-&quot;Z$&quot;* &quot;-&quot;??_-;_-@_-"/>
    <numFmt numFmtId="192" formatCode="&quot;\&quot;#,##0.00;[Red]&quot;\&quot;\-#,##0.00"/>
    <numFmt numFmtId="193" formatCode="&quot;\&quot;#,##0;[Red]&quot;\&quot;\-#,##0"/>
    <numFmt numFmtId="194" formatCode="&quot;Z$&quot;#&quot;Z$&quot;##0_);\(&quot;Z$&quot;#&quot;Z$&quot;##0\)"/>
    <numFmt numFmtId="195" formatCode="_(&quot;RM&quot;* #,##0.00_);_(&quot;RM&quot;* \(#,##0.00\);_(&quot;RM&quot;* &quot;-&quot;??_);_(@_)"/>
    <numFmt numFmtId="196" formatCode="_(&quot;RM&quot;* #,##0_);_(&quot;RM&quot;* \(#,##0\);_(&quot;RM&quot;* &quot;-&quot;_);_(@_)"/>
    <numFmt numFmtId="197" formatCode="#,##0.000000"/>
    <numFmt numFmtId="198" formatCode="_ &quot;\&quot;* #,##0.00_ ;_ &quot;\&quot;* \-#,##0.00_ ;_ &quot;\&quot;* &quot;-&quot;??_ ;_ @_ "/>
    <numFmt numFmtId="199" formatCode="_(* #,##0.00000000_);_(* \(#,##0.00000000\);_(* &quot;-&quot;??_);_(@_)"/>
    <numFmt numFmtId="200" formatCode="0.000"/>
    <numFmt numFmtId="201" formatCode="\$#,##0_);\(\$#,##0\)"/>
    <numFmt numFmtId="202" formatCode="#,##0.0_);\(#,##0.0\)"/>
    <numFmt numFmtId="203" formatCode="0.0%"/>
    <numFmt numFmtId="204" formatCode="&quot;£&quot;#,##0.00"/>
    <numFmt numFmtId="205" formatCode="_ * #,##0.00_)&quot;£&quot;_ ;_ * \(#,##0.00\)&quot;£&quot;_ ;_ * &quot;-&quot;??_)&quot;£&quot;_ ;_ @_ "/>
    <numFmt numFmtId="206" formatCode="_-&quot;$&quot;* #,##0.00_-;\-&quot;$&quot;* #,##0.00_-;_-&quot;$&quot;* &quot;-&quot;??_-;_-@_-"/>
    <numFmt numFmtId="207" formatCode="0.0%;\(0.0%\)"/>
    <numFmt numFmtId="208" formatCode="##,###.##"/>
    <numFmt numFmtId="209" formatCode="_-* #,##0.00\ &quot;F&quot;_-;\-* #,##0.00\ &quot;F&quot;_-;_-* &quot;-&quot;??\ &quot;F&quot;_-;_-@_-"/>
    <numFmt numFmtId="210" formatCode="#0.##"/>
    <numFmt numFmtId="211" formatCode="0.000_)"/>
    <numFmt numFmtId="212" formatCode="0.0"/>
    <numFmt numFmtId="213" formatCode="#,##0.00\ &quot;F&quot;;\-#,##0.00\ &quot;F&quot;"/>
    <numFmt numFmtId="214" formatCode="#,##0.0"/>
    <numFmt numFmtId="215" formatCode="#,##0;\(#,##0\)"/>
    <numFmt numFmtId="216" formatCode="#,##0.000"/>
    <numFmt numFmtId="217" formatCode="_ &quot;R&quot;\ * #,##0_ ;_ &quot;R&quot;\ * \-#,##0_ ;_ &quot;R&quot;\ * &quot;-&quot;_ ;_ @_ "/>
    <numFmt numFmtId="218" formatCode="&quot;Z$&quot;#,##0.000_);[Red]\(&quot;Z$&quot;#,##0.00\)"/>
    <numFmt numFmtId="219" formatCode="##,##0%"/>
    <numFmt numFmtId="220" formatCode="#,###%"/>
    <numFmt numFmtId="221" formatCode="##.##"/>
    <numFmt numFmtId="222" formatCode="###,###"/>
    <numFmt numFmtId="223" formatCode="###.###"/>
    <numFmt numFmtId="224" formatCode="##,###.####"/>
    <numFmt numFmtId="225" formatCode="\$#,##0\ ;\(\$#,##0\)"/>
    <numFmt numFmtId="226" formatCode="\t0.00%"/>
    <numFmt numFmtId="227" formatCode="##,##0.##"/>
    <numFmt numFmtId="228" formatCode="_(\§\g\ #,##0_);_(\§\g\ \(#,##0\);_(\§\g\ &quot;-&quot;??_);_(@_)"/>
    <numFmt numFmtId="229" formatCode="_(\§\g\ #,##0_);_(\§\g\ \(#,##0\);_(\§\g\ &quot;-&quot;_);_(@_)"/>
    <numFmt numFmtId="230" formatCode="_-&quot;F&quot;\ * #,##0.0_-;_-&quot;F&quot;\ * #,##0.0\-;_-&quot;F&quot;\ * &quot;-&quot;??_-;_-@_-"/>
    <numFmt numFmtId="231" formatCode="&quot;\&quot;#,##0.00;[Red]&quot;\&quot;&quot;\&quot;&quot;\&quot;&quot;\&quot;&quot;\&quot;&quot;\&quot;\-#,##0.00"/>
    <numFmt numFmtId="232" formatCode="\t#\ ??/??"/>
    <numFmt numFmtId="233" formatCode="\§\g#,##0_);\(\§\g#,##0\)"/>
    <numFmt numFmtId="234" formatCode="_-[$€-2]* #,##0.00_-;\-[$€-2]* #,##0.00_-;_-[$€-2]* &quot;-&quot;??_-"/>
    <numFmt numFmtId="235" formatCode="_ * #,##0.00_)_d_ ;_ * \(#,##0.00\)_d_ ;_ * &quot;-&quot;??_)_d_ ;_ @_ "/>
    <numFmt numFmtId="236" formatCode="#,##0_);\-#,##0_)"/>
    <numFmt numFmtId="237" formatCode="#."/>
    <numFmt numFmtId="238" formatCode="&quot;Z$&quot;#,##0_);\(&quot;Z$&quot;#,##0\)"/>
    <numFmt numFmtId="239" formatCode="#,##0\ &quot;$&quot;_);\(#,##0\ &quot;$&quot;\)"/>
    <numFmt numFmtId="240" formatCode="mmm"/>
    <numFmt numFmtId="241" formatCode="_-&quot;£&quot;* #,##0_-;\-&quot;£&quot;* #,##0_-;_-&quot;£&quot;* &quot;-&quot;_-;_-@_-"/>
    <numFmt numFmtId="242" formatCode="&quot;R&quot;\ #,##0.00;&quot;R&quot;\ \-#,##0.00"/>
    <numFmt numFmtId="243" formatCode="&quot;D&quot;&quot;D&quot;&quot;D&quot;\ mmm\ &quot;D&quot;__"/>
    <numFmt numFmtId="244" formatCode="#,##0\ &quot;$&quot;_);[Red]\(#,##0\ &quot;$&quot;\)"/>
    <numFmt numFmtId="245" formatCode="&quot;$&quot;###,0&quot;.&quot;00_);[Red]\(&quot;$&quot;###,0&quot;.&quot;00\)"/>
    <numFmt numFmtId="246" formatCode="&quot;\&quot;#,##0;[Red]\-&quot;\&quot;#,##0"/>
    <numFmt numFmtId="247" formatCode="&quot;\&quot;#,##0.00;\-&quot;\&quot;#,##0.00"/>
    <numFmt numFmtId="248" formatCode="#,##0\ &quot;kr&quot;;\-#,##0\ &quot;kr&quot;"/>
    <numFmt numFmtId="249" formatCode="#,##0.00_);\-#,##0.00_)"/>
    <numFmt numFmtId="250" formatCode="#,##0.000_);\(#,##0.000\)"/>
    <numFmt numFmtId="251" formatCode="#"/>
    <numFmt numFmtId="252" formatCode="&quot;¡Ì&quot;#,##0;[Red]\-&quot;¡Ì&quot;#,##0"/>
    <numFmt numFmtId="253" formatCode="_(&quot;.&quot;* #&quot;Z$&quot;##0_);_(&quot;.&quot;* \(#&quot;Z$&quot;##0\);_(&quot;.&quot;* &quot;-&quot;_);_(@_)"/>
    <numFmt numFmtId="254" formatCode="&quot;Z$&quot;#&quot;Z$&quot;##0_);[Red]\(&quot;Z$&quot;#&quot;Z$&quot;##0\)"/>
    <numFmt numFmtId="255" formatCode="#,##0.00\ &quot;F&quot;;[Red]\-#,##0.00\ &quot;F&quot;"/>
    <numFmt numFmtId="256" formatCode="&quot;.&quot;#,##0.00_);[Red]\(&quot;.&quot;#,##0.00\)"/>
    <numFmt numFmtId="257" formatCode="#&quot;,&quot;##0.00\ &quot;F&quot;;[Red]\-#&quot;,&quot;##0.00\ &quot;F&quot;"/>
    <numFmt numFmtId="258" formatCode="&quot;£&quot;#,##0;[Red]\-&quot;£&quot;#,##0"/>
    <numFmt numFmtId="259" formatCode="_-* #,##0.0\ _F_-;\-* #,##0.0\ _F_-;_-* &quot;-&quot;??\ _F_-;_-@_-"/>
    <numFmt numFmtId="260" formatCode="_-&quot;£&quot;* #,##0.00_-;\-&quot;£&quot;* #,##0.00_-;_-&quot;£&quot;* &quot;-&quot;??_-;_-@_-"/>
    <numFmt numFmtId="261" formatCode="#,##0\ &quot;F&quot;;[Red]\-#,##0\ &quot;F&quot;"/>
    <numFmt numFmtId="262" formatCode="_(* #,##0.00_ \ \ *);_(* \(#,##0.00\);_(* &quot;-&quot;??_);_(@_)"/>
    <numFmt numFmtId="263" formatCode="0.00000000000E+00;\?"/>
    <numFmt numFmtId="264" formatCode="#,##0\ &quot;FB&quot;;[Red]\-#,##0\ &quot;FB&quot;"/>
    <numFmt numFmtId="265" formatCode="#,##0.00\ \ \ \ "/>
    <numFmt numFmtId="266" formatCode="&quot;£&quot;#,##0;\-&quot;£&quot;#,##0"/>
    <numFmt numFmtId="267" formatCode="&quot;Rp&quot;#,##0.00_);[Red]\(&quot;Rp&quot;#,##0.00\)"/>
    <numFmt numFmtId="268" formatCode="_-* ###,0&quot;.&quot;00\ _F_B_-;\-* ###,0&quot;.&quot;00\ _F_B_-;_-* &quot;-&quot;??\ _F_B_-;_-@_-"/>
    <numFmt numFmtId="269" formatCode="&quot;\&quot;#,##0;&quot;\&quot;\-#,##0"/>
    <numFmt numFmtId="270" formatCode="#,##0.00\ \ "/>
    <numFmt numFmtId="271" formatCode="#,##0\ &quot;F&quot;;\-#,##0\ &quot;F&quot;"/>
    <numFmt numFmtId="272" formatCode="_-* #,##0\ _F_-;\-* #,##0\ _F_-;_-* &quot;-&quot;??\ _F_-;_-@_-"/>
    <numFmt numFmtId="273" formatCode="#,##0.0\½"/>
    <numFmt numFmtId="274" formatCode="_-* ###,0&quot;.&quot;00_-;\-* ###,0&quot;.&quot;00_-;_-* &quot;-&quot;??_-;_-@_-"/>
    <numFmt numFmtId="275" formatCode="&quot;$&quot;#,##0;\-&quot;$&quot;#,##0"/>
    <numFmt numFmtId="276" formatCode="0.000\ "/>
    <numFmt numFmtId="277" formatCode="#,##0\ &quot;Lt&quot;;[Red]\-#,##0\ &quot;Lt&quot;"/>
    <numFmt numFmtId="278" formatCode="&quot;\&quot;#,##0;&quot;\&quot;&quot;\&quot;&quot;\&quot;&quot;\&quot;&quot;\&quot;&quot;\&quot;&quot;\&quot;\-#,##0"/>
    <numFmt numFmtId="279" formatCode="_(&quot;Z$&quot;* #,##0.00_);_(&quot;Z$&quot;* \(#,##0.00\);_(&quot;Z$&quot;* &quot;-&quot;??_);_(@_)"/>
    <numFmt numFmtId="280" formatCode="_(* #,##0.0_);_(* \(#,##0.0\);_(* &quot;-&quot;_);_(@_)"/>
    <numFmt numFmtId="281" formatCode="_(* #,##0.00_);_(* \(#,##0.00\);_(* &quot;-&quot;_);_(@_)"/>
  </numFmts>
  <fonts count="234">
    <font>
      <sz val="10"/>
      <color theme="1"/>
      <name val=".VnTime"/>
      <family val="2"/>
    </font>
    <font>
      <sz val="11"/>
      <color indexed="8"/>
      <name val="Calibri"/>
      <family val="2"/>
    </font>
    <font>
      <sz val="12"/>
      <name val="Times New Roman"/>
      <family val="1"/>
    </font>
    <font>
      <b/>
      <sz val="12"/>
      <name val="Times New Roman"/>
      <family val="1"/>
    </font>
    <font>
      <sz val="10"/>
      <name val="Arial"/>
      <family val="2"/>
    </font>
    <font>
      <sz val="12"/>
      <name val="VNI-Times"/>
      <family val="0"/>
    </font>
    <font>
      <sz val="12"/>
      <name val=".VnTime"/>
      <family val="2"/>
    </font>
    <font>
      <sz val="10"/>
      <name val=".VnArial"/>
      <family val="2"/>
    </font>
    <font>
      <sz val="12"/>
      <name val="돋움체"/>
      <family val="3"/>
    </font>
    <font>
      <b/>
      <sz val="10"/>
      <name val="SVNtimes new roman"/>
      <family val="2"/>
    </font>
    <font>
      <sz val="12"/>
      <name val="VNtimes New Roman"/>
      <family val="2"/>
    </font>
    <font>
      <sz val="11"/>
      <name val="??"/>
      <family val="3"/>
    </font>
    <font>
      <sz val="10"/>
      <name val="AngsanaUPC"/>
      <family val="1"/>
    </font>
    <font>
      <sz val="10"/>
      <name val="??"/>
      <family val="3"/>
    </font>
    <font>
      <sz val="12"/>
      <name val="????"/>
      <family val="1"/>
    </font>
    <font>
      <sz val="12"/>
      <name val="Courier"/>
      <family val="3"/>
    </font>
    <font>
      <sz val="12"/>
      <name val="|??¢¥¢¬¨Ï"/>
      <family val="1"/>
    </font>
    <font>
      <sz val="14"/>
      <name val="뼻뮝"/>
      <family val="3"/>
    </font>
    <font>
      <sz val="10"/>
      <name val="VNI-Times"/>
      <family val="0"/>
    </font>
    <font>
      <sz val="10"/>
      <name val="Helv"/>
      <family val="2"/>
    </font>
    <font>
      <sz val="10"/>
      <color indexed="8"/>
      <name val="Arial"/>
      <family val="2"/>
    </font>
    <font>
      <sz val="10"/>
      <name val=".VnTime"/>
      <family val="2"/>
    </font>
    <font>
      <sz val="10"/>
      <name val="MS Sans Serif"/>
      <family val="2"/>
    </font>
    <font>
      <sz val="12"/>
      <name val="???"/>
      <family val="0"/>
    </font>
    <font>
      <sz val="12"/>
      <name val=".VnArial"/>
      <family val="2"/>
    </font>
    <font>
      <sz val="9"/>
      <name val="Arial"/>
      <family val="2"/>
    </font>
    <font>
      <sz val="11"/>
      <name val="‚l‚r ‚oƒSƒVƒbƒN"/>
      <family val="3"/>
    </font>
    <font>
      <sz val="12"/>
      <name val="바탕체"/>
      <family val="1"/>
    </font>
    <font>
      <sz val="11"/>
      <name val="–¾’©"/>
      <family val="1"/>
    </font>
    <font>
      <sz val="10"/>
      <name val="Times New Roman"/>
      <family val="1"/>
    </font>
    <font>
      <sz val="14"/>
      <name val="VnTime"/>
      <family val="0"/>
    </font>
    <font>
      <b/>
      <u val="single"/>
      <sz val="14"/>
      <color indexed="8"/>
      <name val=".VnBook-AntiquaH"/>
      <family val="2"/>
    </font>
    <font>
      <sz val="11"/>
      <name val=".VnTime"/>
      <family val="2"/>
    </font>
    <font>
      <b/>
      <u val="single"/>
      <sz val="10"/>
      <name val="VNI-Times"/>
      <family val="0"/>
    </font>
    <font>
      <b/>
      <sz val="10"/>
      <name val=".VnArial"/>
      <family val="2"/>
    </font>
    <font>
      <sz val="11"/>
      <color indexed="10"/>
      <name val=".VnArial Narrow"/>
      <family val="2"/>
    </font>
    <font>
      <sz val="12"/>
      <name val=".VnArial Narrow"/>
      <family val="2"/>
    </font>
    <font>
      <sz val="10"/>
      <name val="VnTimes"/>
      <family val="0"/>
    </font>
    <font>
      <sz val="12"/>
      <color indexed="8"/>
      <name val="¹ÙÅÁÃ¼"/>
      <family val="1"/>
    </font>
    <font>
      <i/>
      <sz val="12"/>
      <color indexed="8"/>
      <name val=".VnBook-AntiquaH"/>
      <family val="2"/>
    </font>
    <font>
      <sz val="13"/>
      <color indexed="8"/>
      <name val="Times New Roman"/>
      <family val="2"/>
    </font>
    <font>
      <b/>
      <sz val="12"/>
      <color indexed="8"/>
      <name val=".VnBook-Antiqua"/>
      <family val="2"/>
    </font>
    <font>
      <i/>
      <sz val="12"/>
      <color indexed="8"/>
      <name val=".VnBook-Antiqua"/>
      <family val="2"/>
    </font>
    <font>
      <sz val="11"/>
      <color indexed="9"/>
      <name val="Calibri"/>
      <family val="2"/>
    </font>
    <font>
      <sz val="13"/>
      <color indexed="9"/>
      <name val="Times New Roman"/>
      <family val="2"/>
    </font>
    <font>
      <sz val="11"/>
      <name val="VNtimes new roman"/>
      <family val="2"/>
    </font>
    <font>
      <sz val="12"/>
      <name val="¹UAAA¼"/>
      <family val="3"/>
    </font>
    <font>
      <sz val="11"/>
      <name val="±¼¸²Ã¼"/>
      <family val="3"/>
    </font>
    <font>
      <sz val="8"/>
      <name val="Times New Roman"/>
      <family val="1"/>
    </font>
    <font>
      <sz val="11"/>
      <name val="Arial"/>
      <family val="2"/>
    </font>
    <font>
      <sz val="12"/>
      <name val="¹ÙÅÁÃ¼"/>
      <family val="0"/>
    </font>
    <font>
      <sz val="11"/>
      <color indexed="20"/>
      <name val="Calibri"/>
      <family val="2"/>
    </font>
    <font>
      <sz val="12"/>
      <name val="Tms Rmn"/>
      <family val="0"/>
    </font>
    <font>
      <sz val="11"/>
      <name val="µ¸¿ò"/>
      <family val="0"/>
    </font>
    <font>
      <sz val="12"/>
      <name val="System"/>
      <family val="1"/>
    </font>
    <font>
      <sz val="12"/>
      <name val="Helv"/>
      <family val="2"/>
    </font>
    <font>
      <sz val="10"/>
      <name val="±¼¸²A¼"/>
      <family val="3"/>
    </font>
    <font>
      <b/>
      <sz val="11"/>
      <color indexed="52"/>
      <name val="Calibri"/>
      <family val="2"/>
    </font>
    <font>
      <b/>
      <sz val="10"/>
      <name val="Helv"/>
      <family val="0"/>
    </font>
    <font>
      <b/>
      <sz val="8"/>
      <color indexed="12"/>
      <name val="Arial"/>
      <family val="2"/>
    </font>
    <font>
      <sz val="8"/>
      <color indexed="8"/>
      <name val="Arial"/>
      <family val="2"/>
    </font>
    <font>
      <sz val="8"/>
      <name val="SVNtimes new roman"/>
      <family val="2"/>
    </font>
    <font>
      <b/>
      <sz val="11"/>
      <color indexed="9"/>
      <name val="Calibri"/>
      <family val="2"/>
    </font>
    <font>
      <sz val="10"/>
      <name val="VNI-Aptima"/>
      <family val="0"/>
    </font>
    <font>
      <sz val="11"/>
      <name val="Tms Rmn"/>
      <family val="0"/>
    </font>
    <font>
      <b/>
      <sz val="13"/>
      <name val=".VnArial Narrow"/>
      <family val="2"/>
    </font>
    <font>
      <sz val="13"/>
      <name val=".VnTime"/>
      <family val="2"/>
    </font>
    <font>
      <sz val="10"/>
      <color indexed="8"/>
      <name val=".VnTime"/>
      <family val="2"/>
    </font>
    <font>
      <sz val="12"/>
      <color indexed="8"/>
      <name val="Times New Roman"/>
      <family val="2"/>
    </font>
    <font>
      <sz val="12"/>
      <name val="Arial"/>
      <family val="2"/>
    </font>
    <font>
      <sz val="11"/>
      <color indexed="8"/>
      <name val="Times New Roman"/>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0"/>
      <name val="SVNtimes new roman"/>
      <family val="2"/>
    </font>
    <font>
      <b/>
      <sz val="13"/>
      <color indexed="63"/>
      <name val="Times New Roman"/>
      <family val="2"/>
    </font>
    <font>
      <sz val="13"/>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8"/>
      <name val="MS Sans Serif"/>
      <family val="2"/>
    </font>
    <font>
      <sz val="10"/>
      <name val="Arial CE"/>
      <family val="0"/>
    </font>
    <font>
      <i/>
      <sz val="10"/>
      <name val="Times New Roman"/>
      <family val="1"/>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b/>
      <sz val="8"/>
      <name val="MS Sans Serif"/>
      <family val="2"/>
    </font>
    <font>
      <b/>
      <sz val="10"/>
      <name val=".VnTime"/>
      <family val="2"/>
    </font>
    <font>
      <b/>
      <sz val="14"/>
      <name val=".VnTimeH"/>
      <family val="2"/>
    </font>
    <font>
      <sz val="12"/>
      <name val="??"/>
      <family val="1"/>
    </font>
    <font>
      <sz val="12"/>
      <name val="±¼¸²Ã¼"/>
      <family val="3"/>
    </font>
    <font>
      <sz val="10"/>
      <name val=" "/>
      <family val="1"/>
    </font>
    <font>
      <sz val="11"/>
      <color indexed="62"/>
      <name val="Calibri"/>
      <family val="2"/>
    </font>
    <font>
      <sz val="10"/>
      <name val="VNI-Helve"/>
      <family val="0"/>
    </font>
    <font>
      <b/>
      <sz val="13"/>
      <color indexed="9"/>
      <name val="Times New Roman"/>
      <family val="2"/>
    </font>
    <font>
      <u val="single"/>
      <sz val="12"/>
      <color indexed="12"/>
      <name val=".VnTime"/>
      <family val="2"/>
    </font>
    <font>
      <sz val="11"/>
      <color indexed="52"/>
      <name val="Calibri"/>
      <family val="2"/>
    </font>
    <font>
      <sz val="8"/>
      <name val="VNarial"/>
      <family val="2"/>
    </font>
    <font>
      <b/>
      <i/>
      <sz val="12"/>
      <name val=".VnAristote"/>
      <family val="2"/>
    </font>
    <font>
      <b/>
      <sz val="11"/>
      <name val="Helv"/>
      <family val="0"/>
    </font>
    <font>
      <sz val="11"/>
      <color indexed="60"/>
      <name val="Calibri"/>
      <family val="2"/>
    </font>
    <font>
      <sz val="7"/>
      <name val="Small Fonts"/>
      <family val="2"/>
    </font>
    <font>
      <b/>
      <sz val="12"/>
      <name val="VN-NTime"/>
      <family val="0"/>
    </font>
    <font>
      <sz val="10"/>
      <name val="VNarial"/>
      <family val="2"/>
    </font>
    <font>
      <sz val="14"/>
      <name val=".VnTime"/>
      <family val="2"/>
    </font>
    <font>
      <sz val="14"/>
      <name val="Times New Roman"/>
      <family val="1"/>
    </font>
    <font>
      <sz val="11"/>
      <name val="VNI-Aptima"/>
      <family val="0"/>
    </font>
    <font>
      <sz val="13"/>
      <color indexed="52"/>
      <name val="Times New Roman"/>
      <family val="2"/>
    </font>
    <font>
      <b/>
      <sz val="11"/>
      <name val="Arial"/>
      <family val="2"/>
    </font>
    <font>
      <b/>
      <sz val="11"/>
      <color indexed="63"/>
      <name val="Calibri"/>
      <family val="2"/>
    </font>
    <font>
      <sz val="11"/>
      <name val="VNswitzerlandCondLight"/>
      <family val="2"/>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amily val="0"/>
    </font>
    <font>
      <u val="single"/>
      <sz val="10"/>
      <color indexed="12"/>
      <name val="Arial"/>
      <family val="2"/>
    </font>
    <font>
      <sz val="8"/>
      <name val="MS Sans Serif"/>
      <family val="2"/>
    </font>
    <font>
      <b/>
      <sz val="10.5"/>
      <name val=".VnAvantH"/>
      <family val="2"/>
    </font>
    <font>
      <sz val="10"/>
      <name val="3C_Times_T"/>
      <family val="0"/>
    </font>
    <font>
      <sz val="10"/>
      <name val="VNbook-Antiqua"/>
      <family val="0"/>
    </font>
    <font>
      <sz val="11"/>
      <color indexed="32"/>
      <name val="VNI-Times"/>
      <family val="0"/>
    </font>
    <font>
      <b/>
      <sz val="8"/>
      <color indexed="8"/>
      <name val="Helv"/>
      <family val="0"/>
    </font>
    <font>
      <sz val="10"/>
      <name val="Symbol"/>
      <family val="1"/>
    </font>
    <font>
      <b/>
      <sz val="10"/>
      <name val="VNI-Univer"/>
      <family val="0"/>
    </font>
    <font>
      <b/>
      <sz val="12"/>
      <name val="VNI-Times"/>
      <family val="0"/>
    </font>
    <font>
      <sz val="11"/>
      <name val=".VnAvant"/>
      <family val="2"/>
    </font>
    <font>
      <b/>
      <sz val="13"/>
      <color indexed="8"/>
      <name val=".VnTimeH"/>
      <family val="2"/>
    </font>
    <font>
      <b/>
      <sz val="12"/>
      <name val=".VnTime"/>
      <family val="2"/>
    </font>
    <font>
      <sz val="10"/>
      <name val="VnTime"/>
      <family val="0"/>
    </font>
    <font>
      <b/>
      <u val="double"/>
      <sz val="12"/>
      <color indexed="12"/>
      <name val=".VnBahamasB"/>
      <family val="2"/>
    </font>
    <font>
      <b/>
      <sz val="18"/>
      <color indexed="56"/>
      <name val="Cambria"/>
      <family val="2"/>
    </font>
    <font>
      <b/>
      <i/>
      <u val="single"/>
      <sz val="12"/>
      <name val=".VnTimeH"/>
      <family val="2"/>
    </font>
    <font>
      <b/>
      <sz val="13"/>
      <color indexed="52"/>
      <name val="Times New Roman"/>
      <family val="2"/>
    </font>
    <font>
      <sz val="10"/>
      <name val=".VnArial Narrow"/>
      <family val="2"/>
    </font>
    <font>
      <sz val="9.5"/>
      <name val=".VnBlackH"/>
      <family val="2"/>
    </font>
    <font>
      <b/>
      <sz val="10"/>
      <name val=".VnBahamasBH"/>
      <family val="2"/>
    </font>
    <font>
      <b/>
      <sz val="11"/>
      <name val=".VnArialH"/>
      <family val="2"/>
    </font>
    <font>
      <b/>
      <sz val="13"/>
      <color indexed="8"/>
      <name val="Times New Roman"/>
      <family val="2"/>
    </font>
    <font>
      <b/>
      <sz val="10"/>
      <name val=".VnArialH"/>
      <family val="2"/>
    </font>
    <font>
      <sz val="13"/>
      <color indexed="17"/>
      <name val="Times New Roman"/>
      <family val="2"/>
    </font>
    <font>
      <b/>
      <sz val="11"/>
      <color indexed="8"/>
      <name val="Calibri"/>
      <family val="2"/>
    </font>
    <font>
      <sz val="13"/>
      <color indexed="60"/>
      <name val="Times New Roman"/>
      <family val="2"/>
    </font>
    <font>
      <sz val="10"/>
      <name val=".VnAvant"/>
      <family val="2"/>
    </font>
    <font>
      <sz val="13"/>
      <color indexed="10"/>
      <name val="Times New Roman"/>
      <family val="2"/>
    </font>
    <font>
      <i/>
      <sz val="13"/>
      <color indexed="23"/>
      <name val="Times New Roman"/>
      <family val="2"/>
    </font>
    <font>
      <sz val="8"/>
      <name val="VNI-Helve"/>
      <family val="0"/>
    </font>
    <font>
      <sz val="10"/>
      <name val="VNtimes new roman"/>
      <family val="2"/>
    </font>
    <font>
      <sz val="8"/>
      <name val=".VnTime"/>
      <family val="2"/>
    </font>
    <font>
      <b/>
      <sz val="8"/>
      <name val="VN Helvetica"/>
      <family val="0"/>
    </font>
    <font>
      <b/>
      <sz val="10"/>
      <name val="VN AvantGBook"/>
      <family val="0"/>
    </font>
    <font>
      <b/>
      <sz val="16"/>
      <name val=".VnTime"/>
      <family val="2"/>
    </font>
    <font>
      <sz val="9"/>
      <name val=".VnTime"/>
      <family val="2"/>
    </font>
    <font>
      <sz val="11"/>
      <color indexed="10"/>
      <name val="Calibri"/>
      <family val="2"/>
    </font>
    <font>
      <b/>
      <i/>
      <sz val="12"/>
      <name val=".VnTime"/>
      <family val="2"/>
    </font>
    <font>
      <sz val="13"/>
      <color indexed="20"/>
      <name val="Times New Roman"/>
      <family val="2"/>
    </font>
    <font>
      <sz val="14"/>
      <name val=".VnArial"/>
      <family val="2"/>
    </font>
    <font>
      <sz val="12"/>
      <name val="뼻뮝"/>
      <family val="3"/>
    </font>
    <font>
      <sz val="10"/>
      <name val="명조"/>
      <family val="3"/>
    </font>
    <font>
      <u val="single"/>
      <sz val="12"/>
      <color indexed="12"/>
      <name val="Times New Roman"/>
      <family val="1"/>
    </font>
    <font>
      <u val="single"/>
      <sz val="12"/>
      <color indexed="36"/>
      <name val="Times New Roman"/>
      <family val="1"/>
    </font>
    <font>
      <sz val="11"/>
      <name val="Times New Roman"/>
      <family val="1"/>
    </font>
    <font>
      <b/>
      <sz val="10"/>
      <name val="Times New Roman"/>
      <family val="1"/>
    </font>
    <font>
      <b/>
      <i/>
      <sz val="10"/>
      <name val="Times New Roman"/>
      <family val="1"/>
    </font>
    <font>
      <b/>
      <i/>
      <sz val="11"/>
      <name val="Times New Roman"/>
      <family val="1"/>
    </font>
    <font>
      <i/>
      <sz val="12"/>
      <name val="Times New Roman"/>
      <family val="1"/>
    </font>
    <font>
      <i/>
      <sz val="13"/>
      <name val="Times New Roman"/>
      <family val="1"/>
    </font>
    <font>
      <sz val="13"/>
      <name val="Times New Roman"/>
      <family val="1"/>
    </font>
    <font>
      <i/>
      <sz val="11"/>
      <name val="Times New Roman"/>
      <family val="1"/>
    </font>
    <font>
      <b/>
      <u val="single"/>
      <sz val="11"/>
      <name val="Times New Roman"/>
      <family val="1"/>
    </font>
    <font>
      <b/>
      <sz val="13"/>
      <name val="Times New Roman"/>
      <family val="1"/>
    </font>
    <font>
      <sz val="11"/>
      <color indexed="8"/>
      <name val="Arial"/>
      <family val="2"/>
    </font>
    <font>
      <b/>
      <sz val="12"/>
      <color indexed="10"/>
      <name val="Calibri"/>
      <family val="2"/>
    </font>
    <font>
      <sz val="11"/>
      <name val="Calibri"/>
      <family val="2"/>
    </font>
    <font>
      <b/>
      <sz val="11"/>
      <name val="Calibri"/>
      <family val="2"/>
    </font>
    <font>
      <b/>
      <sz val="11"/>
      <color indexed="10"/>
      <name val="Calibri"/>
      <family val="2"/>
    </font>
    <font>
      <sz val="11"/>
      <color indexed="10"/>
      <name val="Times New Roman"/>
      <family val="1"/>
    </font>
    <font>
      <b/>
      <sz val="11"/>
      <color indexed="10"/>
      <name val="Times New Roman"/>
      <family val="1"/>
    </font>
    <font>
      <sz val="12"/>
      <color indexed="10"/>
      <name val="Times New Roman"/>
      <family val="1"/>
    </font>
    <font>
      <sz val="12"/>
      <name val="Calibri"/>
      <family val="2"/>
    </font>
    <font>
      <b/>
      <sz val="12"/>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11"/>
      <color rgb="FFFF0000"/>
      <name val="Calibri"/>
      <family val="2"/>
    </font>
    <font>
      <sz val="11"/>
      <color rgb="FFFF0000"/>
      <name val="Times New Roman"/>
      <family val="1"/>
    </font>
    <font>
      <b/>
      <sz val="11"/>
      <color rgb="FFFF0000"/>
      <name val="Times New Roman"/>
      <family val="1"/>
    </font>
    <font>
      <sz val="12"/>
      <color rgb="FFFF0000"/>
      <name val="Times New Roman"/>
      <family val="1"/>
    </font>
    <font>
      <sz val="12"/>
      <color theme="1"/>
      <name val="Times New Roman"/>
      <family val="1"/>
    </font>
    <font>
      <b/>
      <sz val="12"/>
      <color theme="1"/>
      <name val="Times New Roman"/>
      <family val="1"/>
    </font>
  </fonts>
  <fills count="71">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rgb="FFFFFFCC"/>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1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thin"/>
      <right style="thin"/>
      <top style="thin"/>
      <bottom style="thin"/>
    </border>
    <border>
      <left style="thin"/>
      <right style="thin"/>
      <top style="dotted"/>
      <bottom style="dotted"/>
    </border>
    <border>
      <left style="thin"/>
      <right style="thin"/>
      <top style="double"/>
      <bottom style="hair"/>
    </border>
    <border>
      <left/>
      <right/>
      <top/>
      <bottom style="hair"/>
    </border>
    <border>
      <left style="thin"/>
      <right style="thin"/>
      <top style="hair"/>
      <bottom style="hair"/>
    </border>
    <border>
      <left style="double"/>
      <right style="double"/>
      <top style="hair"/>
      <bottom style="hair"/>
    </border>
    <border>
      <left style="thin"/>
      <right style="thin"/>
      <top/>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thin"/>
    </border>
    <border>
      <left style="thin"/>
      <right style="thin"/>
      <top style="thin"/>
      <bottom/>
    </border>
    <border>
      <left style="thin"/>
      <right/>
      <top/>
      <bottom style="thin"/>
    </border>
    <border>
      <left style="thin"/>
      <right/>
      <top/>
      <bottom/>
    </border>
    <border>
      <left/>
      <right style="double"/>
      <top/>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thick"/>
      <right/>
      <top style="thick"/>
      <bottom/>
    </border>
    <border>
      <left style="thin">
        <color indexed="22"/>
      </left>
      <right style="thin">
        <color indexed="22"/>
      </right>
      <top style="thin">
        <color indexed="22"/>
      </top>
      <bottom style="thin">
        <color indexed="22"/>
      </bottom>
    </border>
    <border>
      <left/>
      <right/>
      <top style="medium"/>
      <bottom style="medium"/>
    </border>
    <border>
      <left/>
      <right/>
      <top style="thin"/>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border>
    <border>
      <left style="thin"/>
      <right/>
      <top style="thin"/>
      <bottom style="thin"/>
    </border>
    <border>
      <left style="thin"/>
      <right style="thin"/>
      <top style="thin">
        <color indexed="8"/>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style="thin"/>
      <top/>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top style="double"/>
      <bottom/>
    </border>
    <border>
      <left style="thin"/>
      <right style="medium"/>
      <top style="medium"/>
      <bottom style="thin"/>
    </border>
    <border>
      <left/>
      <right style="medium">
        <color indexed="63"/>
      </right>
      <top/>
      <bottom/>
    </border>
    <border>
      <left style="double"/>
      <right style="thin"/>
      <top style="double"/>
      <bottom/>
    </border>
    <border>
      <left/>
      <right/>
      <top style="thin">
        <color indexed="62"/>
      </top>
      <bottom style="double">
        <color indexed="62"/>
      </bottom>
    </border>
    <border>
      <left style="double"/>
      <right style="thin"/>
      <top style="hair"/>
      <bottom style="double"/>
    </border>
    <border>
      <left/>
      <right/>
      <top style="thin">
        <color theme="4"/>
      </top>
      <bottom style="double">
        <color theme="4"/>
      </bottom>
    </border>
    <border>
      <left style="medium"/>
      <right style="thin"/>
      <top/>
      <bottom/>
    </border>
    <border>
      <left style="hair">
        <color indexed="13"/>
      </left>
      <right style="hair">
        <color indexed="13"/>
      </right>
      <top style="hair">
        <color indexed="13"/>
      </top>
      <bottom style="hair">
        <color indexed="13"/>
      </bottom>
    </border>
    <border>
      <left/>
      <right style="thin"/>
      <top style="thin"/>
      <bottom style="thin"/>
    </border>
    <border>
      <left style="thin"/>
      <right style="thin"/>
      <top style="hair"/>
      <bottom style="thin"/>
    </border>
    <border>
      <left>
        <color indexed="63"/>
      </left>
      <right>
        <color indexed="63"/>
      </right>
      <top style="thin"/>
      <bottom>
        <color indexed="63"/>
      </bottom>
    </border>
    <border>
      <left/>
      <right/>
      <top/>
      <bottom style="thin"/>
    </border>
  </borders>
  <cellStyleXfs count="1991">
    <xf numFmtId="0" fontId="0" fillId="0" borderId="0">
      <alignment/>
      <protection/>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xf numFmtId="0" fontId="7" fillId="0" borderId="0">
      <alignment/>
      <protection/>
    </xf>
    <xf numFmtId="3" fontId="8" fillId="0" borderId="1">
      <alignment/>
      <protection/>
    </xf>
    <xf numFmtId="165" fontId="9" fillId="0" borderId="2">
      <alignment horizontal="center"/>
      <protection hidden="1"/>
    </xf>
    <xf numFmtId="165" fontId="9" fillId="0" borderId="2">
      <alignment horizontal="center"/>
      <protection hidden="1"/>
    </xf>
    <xf numFmtId="166" fontId="10" fillId="0" borderId="3" applyFont="0" applyBorder="0">
      <alignment/>
      <protection/>
    </xf>
    <xf numFmtId="167" fontId="11" fillId="0" borderId="0" applyFont="0" applyFill="0" applyBorder="0" applyAlignment="0" applyProtection="0"/>
    <xf numFmtId="0" fontId="12" fillId="0" borderId="0" applyFont="0" applyFill="0" applyBorder="0" applyAlignment="0" applyProtection="0"/>
    <xf numFmtId="168" fontId="1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9" fontId="12" fillId="0" borderId="0" applyFont="0" applyFill="0" applyBorder="0" applyAlignment="0" applyProtection="0"/>
    <xf numFmtId="0" fontId="13" fillId="0" borderId="4">
      <alignment/>
      <protection/>
    </xf>
    <xf numFmtId="170" fontId="12"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3" fontId="15" fillId="0" borderId="0" applyFont="0" applyFill="0" applyBorder="0" applyAlignment="0" applyProtection="0"/>
    <xf numFmtId="0" fontId="1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lignment/>
      <protection/>
    </xf>
    <xf numFmtId="40" fontId="17" fillId="0" borderId="0" applyFont="0" applyFill="0" applyBorder="0" applyAlignment="0" applyProtection="0"/>
    <xf numFmtId="38" fontId="17" fillId="0" borderId="0" applyFont="0" applyFill="0" applyBorder="0" applyAlignment="0" applyProtection="0"/>
    <xf numFmtId="0" fontId="4" fillId="0" borderId="0" applyNumberFormat="0" applyFill="0" applyBorder="0" applyAlignment="0" applyProtection="0"/>
    <xf numFmtId="171" fontId="6" fillId="0" borderId="0" applyFont="0" applyFill="0" applyBorder="0" applyAlignment="0" applyProtection="0"/>
    <xf numFmtId="0" fontId="4" fillId="0" borderId="0">
      <alignment/>
      <protection/>
    </xf>
    <xf numFmtId="42" fontId="18" fillId="0" borderId="0" applyFont="0" applyFill="0" applyBorder="0" applyAlignment="0" applyProtection="0"/>
    <xf numFmtId="0" fontId="19" fillId="0" borderId="0">
      <alignment/>
      <protection/>
    </xf>
    <xf numFmtId="174" fontId="6" fillId="0" borderId="0" applyFont="0" applyFill="0" applyBorder="0" applyAlignment="0" applyProtection="0"/>
    <xf numFmtId="42" fontId="18" fillId="0" borderId="0" applyFont="0" applyFill="0" applyBorder="0" applyAlignment="0" applyProtection="0"/>
    <xf numFmtId="0" fontId="19" fillId="0" borderId="0">
      <alignment/>
      <protection/>
    </xf>
    <xf numFmtId="42" fontId="18" fillId="0" borderId="0" applyFont="0" applyFill="0" applyBorder="0" applyAlignment="0" applyProtection="0"/>
    <xf numFmtId="0" fontId="20" fillId="0" borderId="0">
      <alignment vertical="top"/>
      <protection/>
    </xf>
    <xf numFmtId="0" fontId="21" fillId="0" borderId="0" applyNumberFormat="0" applyFill="0" applyBorder="0" applyAlignment="0" applyProtection="0"/>
    <xf numFmtId="175" fontId="18" fillId="0" borderId="0" applyFont="0" applyFill="0" applyBorder="0" applyAlignment="0" applyProtection="0"/>
    <xf numFmtId="0" fontId="21" fillId="0" borderId="0" applyNumberFormat="0" applyFill="0" applyBorder="0" applyAlignment="0" applyProtection="0"/>
    <xf numFmtId="0"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0" borderId="0">
      <alignment/>
      <protection/>
    </xf>
    <xf numFmtId="0" fontId="21" fillId="0" borderId="0" applyNumberFormat="0" applyFill="0" applyBorder="0" applyAlignment="0" applyProtection="0"/>
    <xf numFmtId="0" fontId="19" fillId="0" borderId="0">
      <alignment/>
      <protection/>
    </xf>
    <xf numFmtId="0" fontId="19" fillId="0" borderId="0">
      <alignment/>
      <protection/>
    </xf>
    <xf numFmtId="0" fontId="22" fillId="0" borderId="0" applyFont="0" applyFill="0" applyBorder="0" applyAlignment="0" applyProtection="0"/>
    <xf numFmtId="0" fontId="22" fillId="0" borderId="0" applyFont="0" applyFill="0" applyBorder="0" applyAlignment="0" applyProtection="0"/>
    <xf numFmtId="0" fontId="19" fillId="0" borderId="0">
      <alignment/>
      <protection/>
    </xf>
    <xf numFmtId="0" fontId="21" fillId="0" borderId="0" applyNumberForma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0" fontId="19" fillId="0" borderId="0">
      <alignment/>
      <protection/>
    </xf>
    <xf numFmtId="0" fontId="19" fillId="0" borderId="0">
      <alignment/>
      <protection/>
    </xf>
    <xf numFmtId="0" fontId="21" fillId="0" borderId="0" applyNumberFormat="0" applyFill="0" applyBorder="0" applyAlignment="0" applyProtection="0"/>
    <xf numFmtId="42" fontId="18" fillId="0" borderId="0" applyFont="0" applyFill="0" applyBorder="0" applyAlignment="0" applyProtection="0"/>
    <xf numFmtId="0" fontId="2" fillId="0" borderId="0">
      <alignment/>
      <protection/>
    </xf>
    <xf numFmtId="0" fontId="22" fillId="0" borderId="0">
      <alignment/>
      <protection/>
    </xf>
    <xf numFmtId="0" fontId="22" fillId="0" borderId="0">
      <alignment/>
      <protection/>
    </xf>
    <xf numFmtId="0"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18" fillId="0" borderId="0" applyFont="0" applyFill="0" applyBorder="0" applyAlignment="0" applyProtection="0"/>
    <xf numFmtId="0" fontId="21" fillId="0" borderId="0" applyNumberFormat="0" applyFill="0" applyBorder="0" applyAlignment="0" applyProtection="0"/>
    <xf numFmtId="0" fontId="22" fillId="0" borderId="0" applyFon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42" fontId="18" fillId="0" borderId="0" applyFont="0" applyFill="0" applyBorder="0" applyAlignment="0" applyProtection="0"/>
    <xf numFmtId="0" fontId="21" fillId="0" borderId="0" applyNumberFormat="0" applyFill="0" applyBorder="0" applyAlignment="0" applyProtection="0"/>
    <xf numFmtId="42" fontId="18"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64" fontId="5" fillId="0" borderId="0" applyFont="0" applyFill="0" applyBorder="0" applyAlignment="0" applyProtection="0"/>
    <xf numFmtId="172" fontId="5"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43" fontId="18" fillId="0" borderId="0" applyFont="0" applyFill="0" applyBorder="0" applyAlignment="0" applyProtection="0"/>
    <xf numFmtId="171" fontId="5"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2" fontId="18" fillId="0" borderId="0" applyFont="0" applyFill="0" applyBorder="0" applyAlignment="0" applyProtection="0"/>
    <xf numFmtId="183" fontId="5"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75"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180" fontId="18" fillId="0" borderId="0" applyFont="0" applyFill="0" applyBorder="0" applyAlignment="0" applyProtection="0"/>
    <xf numFmtId="172" fontId="5" fillId="0" borderId="0" applyFont="0" applyFill="0" applyBorder="0" applyAlignment="0" applyProtection="0"/>
    <xf numFmtId="181"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74"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74" fontId="18" fillId="0" borderId="0" applyFont="0" applyFill="0" applyBorder="0" applyAlignment="0" applyProtection="0"/>
    <xf numFmtId="41" fontId="18" fillId="0" borderId="0" applyFont="0" applyFill="0" applyBorder="0" applyAlignment="0" applyProtection="0"/>
    <xf numFmtId="174"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187"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182" fontId="18" fillId="0" borderId="0" applyFont="0" applyFill="0" applyBorder="0" applyAlignment="0" applyProtection="0"/>
    <xf numFmtId="183" fontId="5"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71" fontId="5" fillId="0" borderId="0" applyFont="0" applyFill="0" applyBorder="0" applyAlignment="0" applyProtection="0"/>
    <xf numFmtId="175" fontId="18" fillId="0" borderId="0" applyFont="0" applyFill="0" applyBorder="0" applyAlignment="0" applyProtection="0"/>
    <xf numFmtId="172" fontId="5" fillId="0" borderId="0" applyFont="0" applyFill="0" applyBorder="0" applyAlignment="0" applyProtection="0"/>
    <xf numFmtId="174"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74"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74" fontId="18" fillId="0" borderId="0" applyFont="0" applyFill="0" applyBorder="0" applyAlignment="0" applyProtection="0"/>
    <xf numFmtId="41" fontId="18" fillId="0" borderId="0" applyFont="0" applyFill="0" applyBorder="0" applyAlignment="0" applyProtection="0"/>
    <xf numFmtId="174"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187" fontId="18" fillId="0" borderId="0" applyFont="0" applyFill="0" applyBorder="0" applyAlignment="0" applyProtection="0"/>
    <xf numFmtId="41"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43" fontId="18" fillId="0" borderId="0" applyFont="0" applyFill="0" applyBorder="0" applyAlignment="0" applyProtection="0"/>
    <xf numFmtId="171"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64" fontId="5" fillId="0" borderId="0" applyFont="0" applyFill="0" applyBorder="0" applyAlignment="0" applyProtection="0"/>
    <xf numFmtId="42" fontId="18" fillId="0" borderId="0" applyFont="0" applyFill="0" applyBorder="0" applyAlignment="0" applyProtection="0"/>
    <xf numFmtId="182" fontId="18" fillId="0" borderId="0" applyFont="0" applyFill="0" applyBorder="0" applyAlignment="0" applyProtection="0"/>
    <xf numFmtId="183" fontId="5" fillId="0" borderId="0" applyFont="0" applyFill="0" applyBorder="0" applyAlignment="0" applyProtection="0"/>
    <xf numFmtId="183" fontId="18" fillId="0" borderId="0" applyFont="0" applyFill="0" applyBorder="0" applyAlignment="0" applyProtection="0"/>
    <xf numFmtId="176" fontId="5"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0" fontId="19" fillId="0" borderId="0">
      <alignment/>
      <protection/>
    </xf>
    <xf numFmtId="184" fontId="18" fillId="0" borderId="0" applyFont="0" applyFill="0" applyBorder="0" applyAlignment="0" applyProtection="0"/>
    <xf numFmtId="0" fontId="19" fillId="0" borderId="0">
      <alignment/>
      <protection/>
    </xf>
    <xf numFmtId="0" fontId="19" fillId="0" borderId="0">
      <alignment/>
      <protection/>
    </xf>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71" fontId="5" fillId="0" borderId="0" applyFont="0" applyFill="0" applyBorder="0" applyAlignment="0" applyProtection="0"/>
    <xf numFmtId="174"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74"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74" fontId="18" fillId="0" borderId="0" applyFont="0" applyFill="0" applyBorder="0" applyAlignment="0" applyProtection="0"/>
    <xf numFmtId="41" fontId="18" fillId="0" borderId="0" applyFont="0" applyFill="0" applyBorder="0" applyAlignment="0" applyProtection="0"/>
    <xf numFmtId="174"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187" fontId="18" fillId="0" borderId="0" applyFont="0" applyFill="0" applyBorder="0" applyAlignment="0" applyProtection="0"/>
    <xf numFmtId="41"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43" fontId="18"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64" fontId="5" fillId="0" borderId="0" applyFont="0" applyFill="0" applyBorder="0" applyAlignment="0" applyProtection="0"/>
    <xf numFmtId="172" fontId="5" fillId="0" borderId="0" applyFont="0" applyFill="0" applyBorder="0" applyAlignment="0" applyProtection="0"/>
    <xf numFmtId="0" fontId="19" fillId="0" borderId="0">
      <alignment/>
      <protection/>
    </xf>
    <xf numFmtId="42" fontId="18" fillId="0" borderId="0" applyFont="0" applyFill="0" applyBorder="0" applyAlignment="0" applyProtection="0"/>
    <xf numFmtId="0" fontId="21" fillId="0" borderId="0" applyNumberFormat="0" applyFill="0" applyBorder="0" applyAlignment="0" applyProtection="0"/>
    <xf numFmtId="0" fontId="19" fillId="0" borderId="0">
      <alignment/>
      <protection/>
    </xf>
    <xf numFmtId="0" fontId="19" fillId="0" borderId="0">
      <alignment/>
      <protection/>
    </xf>
    <xf numFmtId="0" fontId="20" fillId="0" borderId="0">
      <alignment vertical="top"/>
      <protection/>
    </xf>
    <xf numFmtId="0" fontId="21" fillId="0" borderId="0" applyNumberFormat="0" applyFill="0" applyBorder="0" applyAlignment="0" applyProtection="0"/>
    <xf numFmtId="0" fontId="19" fillId="0" borderId="0">
      <alignment/>
      <protection/>
    </xf>
    <xf numFmtId="0" fontId="21" fillId="0" borderId="0" applyNumberFormat="0" applyFill="0" applyBorder="0" applyAlignment="0" applyProtection="0"/>
    <xf numFmtId="0" fontId="19" fillId="0" borderId="0">
      <alignment/>
      <protection/>
    </xf>
    <xf numFmtId="188" fontId="23" fillId="0" borderId="0" applyFont="0" applyFill="0" applyBorder="0" applyAlignment="0" applyProtection="0"/>
    <xf numFmtId="189" fontId="24" fillId="0" borderId="0" applyFont="0" applyFill="0" applyBorder="0" applyAlignment="0" applyProtection="0"/>
    <xf numFmtId="190" fontId="15" fillId="0" borderId="0" applyFont="0" applyFill="0" applyBorder="0" applyAlignment="0" applyProtection="0"/>
    <xf numFmtId="191" fontId="25" fillId="0" borderId="0" applyFont="0" applyFill="0" applyBorder="0" applyAlignment="0" applyProtection="0"/>
    <xf numFmtId="164" fontId="25" fillId="0" borderId="0" applyFont="0" applyFill="0" applyBorder="0" applyAlignment="0" applyProtection="0"/>
    <xf numFmtId="190" fontId="15" fillId="0" borderId="0" applyFont="0" applyFill="0" applyBorder="0" applyAlignment="0" applyProtection="0"/>
    <xf numFmtId="191" fontId="25" fillId="0" borderId="0" applyFont="0" applyFill="0" applyBorder="0" applyAlignment="0" applyProtection="0"/>
    <xf numFmtId="192" fontId="26" fillId="0" borderId="0" applyFont="0" applyFill="0" applyBorder="0" applyAlignment="0" applyProtection="0"/>
    <xf numFmtId="193" fontId="26" fillId="0" borderId="0" applyFont="0" applyFill="0" applyBorder="0" applyAlignment="0" applyProtection="0"/>
    <xf numFmtId="194" fontId="21" fillId="0" borderId="0" applyFont="0" applyFill="0" applyBorder="0" applyAlignment="0" applyProtection="0"/>
    <xf numFmtId="193" fontId="27"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1" fontId="30" fillId="0" borderId="1" applyBorder="0" applyAlignment="0">
      <protection/>
    </xf>
    <xf numFmtId="3" fontId="8" fillId="0" borderId="1">
      <alignment/>
      <protection/>
    </xf>
    <xf numFmtId="3" fontId="8" fillId="0" borderId="1">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22" fillId="0" borderId="5">
      <alignment/>
      <protection/>
    </xf>
    <xf numFmtId="0" fontId="32" fillId="2" borderId="0">
      <alignment/>
      <protection/>
    </xf>
    <xf numFmtId="0" fontId="31"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2" fillId="2" borderId="0">
      <alignment/>
      <protection/>
    </xf>
    <xf numFmtId="0" fontId="32" fillId="2" borderId="0">
      <alignment/>
      <protection/>
    </xf>
    <xf numFmtId="0" fontId="31" fillId="2" borderId="0">
      <alignment/>
      <protection/>
    </xf>
    <xf numFmtId="0" fontId="33" fillId="0" borderId="0" applyFont="0" applyFill="0" applyBorder="0" applyAlignment="0">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6" fillId="2" borderId="0">
      <alignment/>
      <protection/>
    </xf>
    <xf numFmtId="0" fontId="6" fillId="2" borderId="0">
      <alignment/>
      <protection/>
    </xf>
    <xf numFmtId="0" fontId="31" fillId="2" borderId="0">
      <alignment/>
      <protection/>
    </xf>
    <xf numFmtId="0" fontId="31" fillId="2" borderId="0">
      <alignment/>
      <protection/>
    </xf>
    <xf numFmtId="0" fontId="31"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32" fillId="2" borderId="0">
      <alignment/>
      <protection/>
    </xf>
    <xf numFmtId="0" fontId="33" fillId="0" borderId="0" applyFont="0" applyFill="0" applyBorder="0" applyAlignment="0">
      <protection/>
    </xf>
    <xf numFmtId="0" fontId="31"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2" fillId="2" borderId="0">
      <alignment/>
      <protection/>
    </xf>
    <xf numFmtId="0" fontId="32" fillId="2" borderId="0">
      <alignment/>
      <protection/>
    </xf>
    <xf numFmtId="0" fontId="31"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1" fillId="2" borderId="0">
      <alignment/>
      <protection/>
    </xf>
    <xf numFmtId="0" fontId="32" fillId="2" borderId="0">
      <alignment/>
      <protection/>
    </xf>
    <xf numFmtId="0" fontId="32"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2" fillId="2" borderId="0">
      <alignment/>
      <protection/>
    </xf>
    <xf numFmtId="0" fontId="31" fillId="2" borderId="0">
      <alignment/>
      <protection/>
    </xf>
    <xf numFmtId="0" fontId="32" fillId="2" borderId="0">
      <alignment/>
      <protection/>
    </xf>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0" fontId="32" fillId="2" borderId="0">
      <alignment/>
      <protection/>
    </xf>
    <xf numFmtId="0" fontId="32" fillId="2" borderId="0">
      <alignment/>
      <protection/>
    </xf>
    <xf numFmtId="0" fontId="31" fillId="2" borderId="0">
      <alignment/>
      <protection/>
    </xf>
    <xf numFmtId="0" fontId="32" fillId="2" borderId="0">
      <alignment/>
      <protection/>
    </xf>
    <xf numFmtId="0" fontId="32" fillId="2" borderId="0">
      <alignment/>
      <protection/>
    </xf>
    <xf numFmtId="0" fontId="31" fillId="2" borderId="0">
      <alignment/>
      <protection/>
    </xf>
    <xf numFmtId="0" fontId="31" fillId="2" borderId="0">
      <alignment/>
      <protection/>
    </xf>
    <xf numFmtId="0" fontId="32" fillId="2" borderId="0">
      <alignment/>
      <protection/>
    </xf>
    <xf numFmtId="0" fontId="31" fillId="2" borderId="0">
      <alignment/>
      <protection/>
    </xf>
    <xf numFmtId="0" fontId="31" fillId="2" borderId="0">
      <alignment/>
      <protection/>
    </xf>
    <xf numFmtId="0" fontId="31" fillId="2" borderId="0">
      <alignment/>
      <protection/>
    </xf>
    <xf numFmtId="188" fontId="23" fillId="0" borderId="0" applyFont="0" applyFill="0" applyBorder="0" applyAlignment="0" applyProtection="0"/>
    <xf numFmtId="188" fontId="23" fillId="0" borderId="0" applyFont="0" applyFill="0" applyBorder="0" applyAlignment="0" applyProtection="0"/>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2" fillId="2" borderId="0">
      <alignment/>
      <protection/>
    </xf>
    <xf numFmtId="0" fontId="34" fillId="0" borderId="1" applyNumberFormat="0" applyFont="0" applyBorder="0">
      <alignment horizontal="left" indent="2"/>
      <protection/>
    </xf>
    <xf numFmtId="0" fontId="34" fillId="0" borderId="1" applyNumberFormat="0" applyFont="0" applyBorder="0">
      <alignment horizontal="left" indent="2"/>
      <protection/>
    </xf>
    <xf numFmtId="0" fontId="31" fillId="2" borderId="0">
      <alignment/>
      <protection/>
    </xf>
    <xf numFmtId="0" fontId="33" fillId="0" borderId="0" applyFont="0" applyFill="0" applyBorder="0" applyAlignment="0">
      <protection/>
    </xf>
    <xf numFmtId="0" fontId="34" fillId="0" borderId="1" applyNumberFormat="0" applyFont="0" applyBorder="0">
      <alignment horizontal="left" indent="2"/>
      <protection/>
    </xf>
    <xf numFmtId="0" fontId="34" fillId="0" borderId="1" applyNumberFormat="0" applyFont="0" applyBorder="0">
      <alignment horizontal="left" indent="2"/>
      <protection/>
    </xf>
    <xf numFmtId="0" fontId="31" fillId="2" borderId="0">
      <alignment/>
      <protection/>
    </xf>
    <xf numFmtId="0" fontId="33" fillId="0" borderId="0" applyFont="0" applyFill="0" applyBorder="0" applyAlignment="0">
      <protection/>
    </xf>
    <xf numFmtId="0" fontId="34" fillId="0" borderId="1" applyNumberFormat="0" applyFont="0" applyBorder="0">
      <alignment horizontal="left" indent="2"/>
      <protection/>
    </xf>
    <xf numFmtId="0" fontId="34" fillId="0" borderId="1" applyNumberFormat="0" applyFont="0" applyBorder="0">
      <alignment horizontal="left" indent="2"/>
      <protection/>
    </xf>
    <xf numFmtId="9" fontId="23" fillId="0" borderId="0" applyFont="0" applyFill="0" applyBorder="0" applyAlignment="0" applyProtection="0"/>
    <xf numFmtId="9" fontId="27" fillId="0" borderId="0" applyFont="0" applyFill="0" applyBorder="0" applyAlignment="0" applyProtection="0"/>
    <xf numFmtId="49" fontId="35" fillId="0" borderId="6" applyNumberFormat="0" applyFont="0" applyAlignment="0">
      <protection/>
    </xf>
    <xf numFmtId="0" fontId="36" fillId="0" borderId="7" applyNumberFormat="0" applyFont="0" applyFill="0" applyBorder="0" applyAlignment="0">
      <protection/>
    </xf>
    <xf numFmtId="0" fontId="19" fillId="0" borderId="0">
      <alignment wrapText="1"/>
      <protection/>
    </xf>
    <xf numFmtId="0" fontId="37" fillId="0" borderId="0">
      <alignment/>
      <protection/>
    </xf>
    <xf numFmtId="9" fontId="38" fillId="0" borderId="0" applyBorder="0" applyAlignment="0" applyProtection="0"/>
    <xf numFmtId="0" fontId="39" fillId="2" borderId="0">
      <alignment/>
      <protection/>
    </xf>
    <xf numFmtId="0" fontId="32"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2" fillId="2" borderId="0">
      <alignment/>
      <protection/>
    </xf>
    <xf numFmtId="0" fontId="32"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6" fillId="2" borderId="0">
      <alignment/>
      <protection/>
    </xf>
    <xf numFmtId="0" fontId="6" fillId="2" borderId="0">
      <alignment/>
      <protection/>
    </xf>
    <xf numFmtId="0" fontId="39" fillId="2" borderId="0">
      <alignment/>
      <protection/>
    </xf>
    <xf numFmtId="0" fontId="39"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2" fillId="2" borderId="0">
      <alignment/>
      <protection/>
    </xf>
    <xf numFmtId="0" fontId="32" fillId="2" borderId="0">
      <alignment/>
      <protection/>
    </xf>
    <xf numFmtId="0" fontId="39"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9" fillId="2" borderId="0">
      <alignment/>
      <protection/>
    </xf>
    <xf numFmtId="0" fontId="32" fillId="2" borderId="0">
      <alignment/>
      <protection/>
    </xf>
    <xf numFmtId="0" fontId="32"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2" fillId="2" borderId="0">
      <alignment/>
      <protection/>
    </xf>
    <xf numFmtId="0" fontId="39" fillId="2" borderId="0">
      <alignment/>
      <protection/>
    </xf>
    <xf numFmtId="0" fontId="39" fillId="2" borderId="0">
      <alignment/>
      <protection/>
    </xf>
    <xf numFmtId="0" fontId="32" fillId="2" borderId="0">
      <alignment/>
      <protection/>
    </xf>
    <xf numFmtId="0" fontId="39" fillId="2" borderId="0">
      <alignment/>
      <protection/>
    </xf>
    <xf numFmtId="0" fontId="39" fillId="2" borderId="0">
      <alignment/>
      <protection/>
    </xf>
    <xf numFmtId="0" fontId="39"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9" fillId="2" borderId="0">
      <alignment/>
      <protection/>
    </xf>
    <xf numFmtId="0" fontId="32" fillId="2" borderId="0">
      <alignment/>
      <protection/>
    </xf>
    <xf numFmtId="0" fontId="34" fillId="0" borderId="1" applyNumberFormat="0" applyFont="0" applyBorder="0" applyAlignment="0">
      <protection/>
    </xf>
    <xf numFmtId="0" fontId="34" fillId="0" borderId="1" applyNumberFormat="0" applyFont="0" applyBorder="0" applyAlignment="0">
      <protection/>
    </xf>
    <xf numFmtId="0" fontId="39" fillId="2" borderId="0">
      <alignment/>
      <protection/>
    </xf>
    <xf numFmtId="0" fontId="34" fillId="0" borderId="1" applyNumberFormat="0" applyFont="0" applyBorder="0" applyAlignment="0">
      <protection/>
    </xf>
    <xf numFmtId="0" fontId="34" fillId="0" borderId="1" applyNumberFormat="0" applyFont="0" applyBorder="0" applyAlignment="0">
      <protection/>
    </xf>
    <xf numFmtId="0" fontId="39" fillId="2" borderId="0">
      <alignment/>
      <protection/>
    </xf>
    <xf numFmtId="0" fontId="34" fillId="0" borderId="1" applyNumberFormat="0" applyFont="0" applyBorder="0" applyAlignment="0">
      <protection/>
    </xf>
    <xf numFmtId="0" fontId="34" fillId="0" borderId="1" applyNumberFormat="0" applyFont="0" applyBorder="0" applyAlignment="0">
      <protection/>
    </xf>
    <xf numFmtId="0" fontId="6" fillId="0" borderId="0">
      <alignment/>
      <protection/>
    </xf>
    <xf numFmtId="0" fontId="209" fillId="3" borderId="0" applyNumberFormat="0" applyBorder="0" applyAlignment="0" applyProtection="0"/>
    <xf numFmtId="0" fontId="1" fillId="4" borderId="0" applyNumberFormat="0" applyBorder="0" applyAlignment="0" applyProtection="0"/>
    <xf numFmtId="0" fontId="209" fillId="5" borderId="0" applyNumberFormat="0" applyBorder="0" applyAlignment="0" applyProtection="0"/>
    <xf numFmtId="0" fontId="1" fillId="6" borderId="0" applyNumberFormat="0" applyBorder="0" applyAlignment="0" applyProtection="0"/>
    <xf numFmtId="0" fontId="209" fillId="7" borderId="0" applyNumberFormat="0" applyBorder="0" applyAlignment="0" applyProtection="0"/>
    <xf numFmtId="0" fontId="1" fillId="8" borderId="0" applyNumberFormat="0" applyBorder="0" applyAlignment="0" applyProtection="0"/>
    <xf numFmtId="0" fontId="209" fillId="9" borderId="0" applyNumberFormat="0" applyBorder="0" applyAlignment="0" applyProtection="0"/>
    <xf numFmtId="0" fontId="1" fillId="10" borderId="0" applyNumberFormat="0" applyBorder="0" applyAlignment="0" applyProtection="0"/>
    <xf numFmtId="0" fontId="209" fillId="11" borderId="0" applyNumberFormat="0" applyBorder="0" applyAlignment="0" applyProtection="0"/>
    <xf numFmtId="0" fontId="1" fillId="12" borderId="0" applyNumberFormat="0" applyBorder="0" applyAlignment="0" applyProtection="0"/>
    <xf numFmtId="0" fontId="209" fillId="13" borderId="0" applyNumberFormat="0" applyBorder="0" applyAlignment="0" applyProtection="0"/>
    <xf numFmtId="0" fontId="1" fillId="14"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40" fillId="10" borderId="0" applyNumberFormat="0" applyBorder="0" applyAlignment="0" applyProtection="0"/>
    <xf numFmtId="0" fontId="40" fillId="12" borderId="0" applyNumberFormat="0" applyBorder="0" applyAlignment="0" applyProtection="0"/>
    <xf numFmtId="0" fontId="40" fillId="14" borderId="0" applyNumberFormat="0" applyBorder="0" applyAlignment="0" applyProtection="0"/>
    <xf numFmtId="0" fontId="41" fillId="2" borderId="0">
      <alignment/>
      <protection/>
    </xf>
    <xf numFmtId="0" fontId="32"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32" fillId="2" borderId="0">
      <alignment/>
      <protection/>
    </xf>
    <xf numFmtId="0" fontId="32"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6" fillId="2" borderId="0">
      <alignment/>
      <protection/>
    </xf>
    <xf numFmtId="0" fontId="6" fillId="2" borderId="0">
      <alignment/>
      <protection/>
    </xf>
    <xf numFmtId="0" fontId="41" fillId="2" borderId="0">
      <alignment/>
      <protection/>
    </xf>
    <xf numFmtId="0" fontId="41"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32" fillId="2" borderId="0">
      <alignment/>
      <protection/>
    </xf>
    <xf numFmtId="0" fontId="32" fillId="2" borderId="0">
      <alignment/>
      <protection/>
    </xf>
    <xf numFmtId="0" fontId="41"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41" fillId="2" borderId="0">
      <alignment/>
      <protection/>
    </xf>
    <xf numFmtId="0" fontId="32" fillId="2" borderId="0">
      <alignment/>
      <protection/>
    </xf>
    <xf numFmtId="0" fontId="32"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32" fillId="2" borderId="0">
      <alignment/>
      <protection/>
    </xf>
    <xf numFmtId="0" fontId="41" fillId="2" borderId="0">
      <alignment/>
      <protection/>
    </xf>
    <xf numFmtId="0" fontId="41" fillId="2" borderId="0">
      <alignment/>
      <protection/>
    </xf>
    <xf numFmtId="0" fontId="32" fillId="2" borderId="0">
      <alignment/>
      <protection/>
    </xf>
    <xf numFmtId="0" fontId="41" fillId="2" borderId="0">
      <alignment/>
      <protection/>
    </xf>
    <xf numFmtId="0" fontId="4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41" fillId="2" borderId="0">
      <alignment/>
      <protection/>
    </xf>
    <xf numFmtId="0" fontId="32" fillId="2" borderId="0">
      <alignment/>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6" fillId="0" borderId="0">
      <alignment wrapText="1"/>
      <protection/>
    </xf>
    <xf numFmtId="0" fontId="6"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42" fillId="0" borderId="0">
      <alignment vertical="top" wrapText="1"/>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vertical="top" wrapText="1"/>
      <protection/>
    </xf>
    <xf numFmtId="0" fontId="32" fillId="0" borderId="0">
      <alignment wrapText="1"/>
      <protection/>
    </xf>
    <xf numFmtId="0" fontId="4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42" fillId="0" borderId="0">
      <alignment wrapText="1"/>
      <protection/>
    </xf>
    <xf numFmtId="0" fontId="4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42" fillId="0" borderId="0">
      <alignment wrapText="1"/>
      <protection/>
    </xf>
    <xf numFmtId="0" fontId="32" fillId="0" borderId="0">
      <alignment wrapText="1"/>
      <protection/>
    </xf>
    <xf numFmtId="0" fontId="209" fillId="15" borderId="0" applyNumberFormat="0" applyBorder="0" applyAlignment="0" applyProtection="0"/>
    <xf numFmtId="0" fontId="1" fillId="16" borderId="0" applyNumberFormat="0" applyBorder="0" applyAlignment="0" applyProtection="0"/>
    <xf numFmtId="0" fontId="209" fillId="17" borderId="0" applyNumberFormat="0" applyBorder="0" applyAlignment="0" applyProtection="0"/>
    <xf numFmtId="0" fontId="1" fillId="18" borderId="0" applyNumberFormat="0" applyBorder="0" applyAlignment="0" applyProtection="0"/>
    <xf numFmtId="0" fontId="209" fillId="19" borderId="0" applyNumberFormat="0" applyBorder="0" applyAlignment="0" applyProtection="0"/>
    <xf numFmtId="0" fontId="1" fillId="20" borderId="0" applyNumberFormat="0" applyBorder="0" applyAlignment="0" applyProtection="0"/>
    <xf numFmtId="0" fontId="209" fillId="21" borderId="0" applyNumberFormat="0" applyBorder="0" applyAlignment="0" applyProtection="0"/>
    <xf numFmtId="0" fontId="1" fillId="10" borderId="0" applyNumberFormat="0" applyBorder="0" applyAlignment="0" applyProtection="0"/>
    <xf numFmtId="0" fontId="209" fillId="22" borderId="0" applyNumberFormat="0" applyBorder="0" applyAlignment="0" applyProtection="0"/>
    <xf numFmtId="0" fontId="1" fillId="16" borderId="0" applyNumberFormat="0" applyBorder="0" applyAlignment="0" applyProtection="0"/>
    <xf numFmtId="0" fontId="209" fillId="23" borderId="0" applyNumberFormat="0" applyBorder="0" applyAlignment="0" applyProtection="0"/>
    <xf numFmtId="0" fontId="1" fillId="24" borderId="0" applyNumberFormat="0" applyBorder="0" applyAlignment="0" applyProtection="0"/>
    <xf numFmtId="0" fontId="40" fillId="16" borderId="0" applyNumberFormat="0" applyBorder="0" applyAlignment="0" applyProtection="0"/>
    <xf numFmtId="0" fontId="40" fillId="18" borderId="0" applyNumberFormat="0" applyBorder="0" applyAlignment="0" applyProtection="0"/>
    <xf numFmtId="0" fontId="40" fillId="20"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24" borderId="0" applyNumberFormat="0" applyBorder="0" applyAlignment="0" applyProtection="0"/>
    <xf numFmtId="0" fontId="6" fillId="0" borderId="0">
      <alignment/>
      <protection/>
    </xf>
    <xf numFmtId="0" fontId="21" fillId="0" borderId="0">
      <alignment/>
      <protection/>
    </xf>
    <xf numFmtId="0" fontId="6" fillId="0" borderId="0">
      <alignment/>
      <protection/>
    </xf>
    <xf numFmtId="0" fontId="6"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0" fillId="25" borderId="0" applyNumberFormat="0" applyBorder="0" applyAlignment="0" applyProtection="0"/>
    <xf numFmtId="0" fontId="43" fillId="26" borderId="0" applyNumberFormat="0" applyBorder="0" applyAlignment="0" applyProtection="0"/>
    <xf numFmtId="0" fontId="210" fillId="27" borderId="0" applyNumberFormat="0" applyBorder="0" applyAlignment="0" applyProtection="0"/>
    <xf numFmtId="0" fontId="43" fillId="18" borderId="0" applyNumberFormat="0" applyBorder="0" applyAlignment="0" applyProtection="0"/>
    <xf numFmtId="0" fontId="210" fillId="28" borderId="0" applyNumberFormat="0" applyBorder="0" applyAlignment="0" applyProtection="0"/>
    <xf numFmtId="0" fontId="43" fillId="20" borderId="0" applyNumberFormat="0" applyBorder="0" applyAlignment="0" applyProtection="0"/>
    <xf numFmtId="0" fontId="210" fillId="29" borderId="0" applyNumberFormat="0" applyBorder="0" applyAlignment="0" applyProtection="0"/>
    <xf numFmtId="0" fontId="43" fillId="30" borderId="0" applyNumberFormat="0" applyBorder="0" applyAlignment="0" applyProtection="0"/>
    <xf numFmtId="0" fontId="210" fillId="31" borderId="0" applyNumberFormat="0" applyBorder="0" applyAlignment="0" applyProtection="0"/>
    <xf numFmtId="0" fontId="43" fillId="32" borderId="0" applyNumberFormat="0" applyBorder="0" applyAlignment="0" applyProtection="0"/>
    <xf numFmtId="0" fontId="210" fillId="33" borderId="0" applyNumberFormat="0" applyBorder="0" applyAlignment="0" applyProtection="0"/>
    <xf numFmtId="0" fontId="43" fillId="34" borderId="0" applyNumberFormat="0" applyBorder="0" applyAlignment="0" applyProtection="0"/>
    <xf numFmtId="0" fontId="44" fillId="26" borderId="0" applyNumberFormat="0" applyBorder="0" applyAlignment="0" applyProtection="0"/>
    <xf numFmtId="0" fontId="44" fillId="18" borderId="0" applyNumberFormat="0" applyBorder="0" applyAlignment="0" applyProtection="0"/>
    <xf numFmtId="0" fontId="44" fillId="20" borderId="0" applyNumberFormat="0" applyBorder="0" applyAlignment="0" applyProtection="0"/>
    <xf numFmtId="0" fontId="44" fillId="30" borderId="0" applyNumberFormat="0" applyBorder="0" applyAlignment="0" applyProtection="0"/>
    <xf numFmtId="0" fontId="44" fillId="32" borderId="0" applyNumberFormat="0" applyBorder="0" applyAlignment="0" applyProtection="0"/>
    <xf numFmtId="0" fontId="44" fillId="34" borderId="0" applyNumberFormat="0" applyBorder="0" applyAlignment="0" applyProtection="0"/>
    <xf numFmtId="0" fontId="45" fillId="0" borderId="0">
      <alignment/>
      <protection/>
    </xf>
    <xf numFmtId="0" fontId="17" fillId="0" borderId="0" applyFont="0" applyFill="0" applyBorder="0" applyAlignment="0" applyProtection="0"/>
    <xf numFmtId="0" fontId="17" fillId="0" borderId="0" applyFont="0" applyFill="0" applyBorder="0" applyAlignment="0" applyProtection="0"/>
    <xf numFmtId="0" fontId="210" fillId="35" borderId="0" applyNumberFormat="0" applyBorder="0" applyAlignment="0" applyProtection="0"/>
    <xf numFmtId="0" fontId="43" fillId="36" borderId="0" applyNumberFormat="0" applyBorder="0" applyAlignment="0" applyProtection="0"/>
    <xf numFmtId="0" fontId="210" fillId="37" borderId="0" applyNumberFormat="0" applyBorder="0" applyAlignment="0" applyProtection="0"/>
    <xf numFmtId="0" fontId="43" fillId="38" borderId="0" applyNumberFormat="0" applyBorder="0" applyAlignment="0" applyProtection="0"/>
    <xf numFmtId="0" fontId="210" fillId="39" borderId="0" applyNumberFormat="0" applyBorder="0" applyAlignment="0" applyProtection="0"/>
    <xf numFmtId="0" fontId="43" fillId="40" borderId="0" applyNumberFormat="0" applyBorder="0" applyAlignment="0" applyProtection="0"/>
    <xf numFmtId="0" fontId="210" fillId="41" borderId="0" applyNumberFormat="0" applyBorder="0" applyAlignment="0" applyProtection="0"/>
    <xf numFmtId="0" fontId="43" fillId="30" borderId="0" applyNumberFormat="0" applyBorder="0" applyAlignment="0" applyProtection="0"/>
    <xf numFmtId="0" fontId="210" fillId="42" borderId="0" applyNumberFormat="0" applyBorder="0" applyAlignment="0" applyProtection="0"/>
    <xf numFmtId="0" fontId="43" fillId="32" borderId="0" applyNumberFormat="0" applyBorder="0" applyAlignment="0" applyProtection="0"/>
    <xf numFmtId="0" fontId="210" fillId="43" borderId="0" applyNumberFormat="0" applyBorder="0" applyAlignment="0" applyProtection="0"/>
    <xf numFmtId="0" fontId="43" fillId="44" borderId="0" applyNumberFormat="0" applyBorder="0" applyAlignment="0" applyProtection="0"/>
    <xf numFmtId="195" fontId="4" fillId="0" borderId="0" applyFont="0" applyFill="0" applyBorder="0" applyAlignment="0" applyProtection="0"/>
    <xf numFmtId="196" fontId="4" fillId="0" borderId="0" applyFont="0" applyFill="0" applyBorder="0" applyAlignment="0" applyProtection="0"/>
    <xf numFmtId="0" fontId="46" fillId="0" borderId="0" applyFont="0" applyFill="0" applyBorder="0" applyAlignment="0" applyProtection="0"/>
    <xf numFmtId="197" fontId="18" fillId="0" borderId="0" applyFont="0" applyFill="0" applyBorder="0" applyAlignment="0" applyProtection="0"/>
    <xf numFmtId="198" fontId="47" fillId="0" borderId="0" applyFont="0" applyFill="0" applyBorder="0" applyAlignment="0" applyProtection="0"/>
    <xf numFmtId="0" fontId="46" fillId="0" borderId="0" applyFont="0" applyFill="0" applyBorder="0" applyAlignment="0" applyProtection="0"/>
    <xf numFmtId="199" fontId="5" fillId="0" borderId="0" applyFont="0" applyFill="0" applyBorder="0" applyAlignment="0" applyProtection="0"/>
    <xf numFmtId="0" fontId="48" fillId="0" borderId="0">
      <alignment horizontal="center" wrapText="1"/>
      <protection locked="0"/>
    </xf>
    <xf numFmtId="0" fontId="49" fillId="0" borderId="0" applyFont="0">
      <alignment/>
      <protection/>
    </xf>
    <xf numFmtId="41" fontId="4" fillId="0" borderId="0" applyFont="0" applyFill="0" applyBorder="0" applyAlignment="0" applyProtection="0"/>
    <xf numFmtId="0" fontId="46" fillId="0" borderId="0" applyFont="0" applyFill="0" applyBorder="0" applyAlignment="0" applyProtection="0"/>
    <xf numFmtId="170" fontId="50" fillId="0" borderId="0" applyFont="0" applyFill="0" applyBorder="0" applyAlignment="0" applyProtection="0"/>
    <xf numFmtId="169" fontId="47" fillId="0" borderId="0" applyFont="0" applyFill="0" applyBorder="0" applyAlignment="0" applyProtection="0"/>
    <xf numFmtId="0" fontId="46" fillId="0" borderId="0" applyFont="0" applyFill="0" applyBorder="0" applyAlignment="0" applyProtection="0"/>
    <xf numFmtId="169" fontId="50" fillId="0" borderId="0" applyFont="0" applyFill="0" applyBorder="0" applyAlignment="0" applyProtection="0"/>
    <xf numFmtId="176" fontId="5" fillId="0" borderId="0" applyFont="0" applyFill="0" applyBorder="0" applyAlignment="0" applyProtection="0"/>
    <xf numFmtId="0" fontId="211" fillId="45" borderId="0" applyNumberFormat="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0" fontId="46" fillId="0" borderId="0">
      <alignment/>
      <protection/>
    </xf>
    <xf numFmtId="0" fontId="47" fillId="0" borderId="0">
      <alignment/>
      <protection/>
    </xf>
    <xf numFmtId="0" fontId="46" fillId="0" borderId="0">
      <alignment/>
      <protection/>
    </xf>
    <xf numFmtId="0" fontId="53" fillId="0" borderId="0">
      <alignment/>
      <protection/>
    </xf>
    <xf numFmtId="0" fontId="54" fillId="0" borderId="0">
      <alignment/>
      <protection/>
    </xf>
    <xf numFmtId="37" fontId="55" fillId="0" borderId="0">
      <alignment/>
      <protection/>
    </xf>
    <xf numFmtId="0" fontId="56" fillId="0" borderId="0">
      <alignment/>
      <protection/>
    </xf>
    <xf numFmtId="0" fontId="50" fillId="0" borderId="0">
      <alignment/>
      <protection/>
    </xf>
    <xf numFmtId="200" fontId="4" fillId="0" borderId="0" applyFill="0" applyBorder="0" applyAlignment="0">
      <protection/>
    </xf>
    <xf numFmtId="200" fontId="4" fillId="0" borderId="0" applyFill="0" applyBorder="0" applyAlignment="0">
      <protection/>
    </xf>
    <xf numFmtId="200" fontId="4" fillId="0" borderId="0" applyFill="0" applyBorder="0" applyAlignment="0">
      <protection/>
    </xf>
    <xf numFmtId="201" fontId="6" fillId="0" borderId="0" applyFill="0" applyBorder="0" applyAlignment="0">
      <protection/>
    </xf>
    <xf numFmtId="202" fontId="19" fillId="0" borderId="0" applyFill="0" applyBorder="0" applyAlignment="0">
      <protection/>
    </xf>
    <xf numFmtId="203" fontId="4" fillId="0" borderId="0" applyFill="0" applyBorder="0" applyAlignment="0">
      <protection/>
    </xf>
    <xf numFmtId="204" fontId="4" fillId="0" borderId="0" applyFill="0" applyBorder="0" applyAlignment="0">
      <protection/>
    </xf>
    <xf numFmtId="205" fontId="4" fillId="0" borderId="0" applyFill="0" applyBorder="0" applyAlignment="0">
      <protection/>
    </xf>
    <xf numFmtId="206" fontId="19" fillId="0" borderId="0" applyFill="0" applyBorder="0" applyAlignment="0">
      <protection/>
    </xf>
    <xf numFmtId="207" fontId="19" fillId="0" borderId="0" applyFill="0" applyBorder="0" applyAlignment="0">
      <protection/>
    </xf>
    <xf numFmtId="202" fontId="19" fillId="0" borderId="0" applyFill="0" applyBorder="0" applyAlignment="0">
      <protection/>
    </xf>
    <xf numFmtId="0" fontId="212" fillId="46" borderId="8" applyNumberFormat="0" applyAlignment="0" applyProtection="0"/>
    <xf numFmtId="0" fontId="57" fillId="2" borderId="9" applyNumberFormat="0" applyAlignment="0" applyProtection="0"/>
    <xf numFmtId="0" fontId="58" fillId="0" borderId="0">
      <alignment/>
      <protection/>
    </xf>
    <xf numFmtId="208" fontId="59" fillId="0" borderId="4" applyBorder="0">
      <alignment/>
      <protection/>
    </xf>
    <xf numFmtId="208" fontId="60" fillId="0" borderId="5">
      <alignment/>
      <protection locked="0"/>
    </xf>
    <xf numFmtId="209" fontId="18" fillId="0" borderId="0" applyFont="0" applyFill="0" applyBorder="0" applyAlignment="0" applyProtection="0"/>
    <xf numFmtId="210" fontId="61" fillId="0" borderId="5">
      <alignment/>
      <protection/>
    </xf>
    <xf numFmtId="0" fontId="213" fillId="47" borderId="10" applyNumberFormat="0" applyAlignment="0" applyProtection="0"/>
    <xf numFmtId="0" fontId="62" fillId="48" borderId="11" applyNumberFormat="0" applyAlignment="0" applyProtection="0"/>
    <xf numFmtId="171" fontId="6" fillId="0" borderId="0" applyFont="0" applyFill="0" applyBorder="0" applyAlignment="0" applyProtection="0"/>
    <xf numFmtId="1" fontId="63" fillId="0" borderId="12" applyBorder="0">
      <alignment/>
      <protection/>
    </xf>
    <xf numFmtId="43" fontId="209" fillId="0" borderId="0" applyFont="0" applyFill="0" applyBorder="0" applyAlignment="0" applyProtection="0"/>
    <xf numFmtId="211" fontId="64" fillId="0" borderId="0">
      <alignment/>
      <protection/>
    </xf>
    <xf numFmtId="211" fontId="64" fillId="0" borderId="0">
      <alignment/>
      <protection/>
    </xf>
    <xf numFmtId="211" fontId="64" fillId="0" borderId="0">
      <alignment/>
      <protection/>
    </xf>
    <xf numFmtId="211" fontId="64" fillId="0" borderId="0">
      <alignment/>
      <protection/>
    </xf>
    <xf numFmtId="211" fontId="64" fillId="0" borderId="0">
      <alignment/>
      <protection/>
    </xf>
    <xf numFmtId="211" fontId="64" fillId="0" borderId="0">
      <alignment/>
      <protection/>
    </xf>
    <xf numFmtId="211" fontId="64" fillId="0" borderId="0">
      <alignment/>
      <protection/>
    </xf>
    <xf numFmtId="211" fontId="64" fillId="0" borderId="0">
      <alignment/>
      <protection/>
    </xf>
    <xf numFmtId="41" fontId="209"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85" fontId="2" fillId="0" borderId="0" applyFont="0" applyFill="0" applyBorder="0" applyAlignment="0" applyProtection="0"/>
    <xf numFmtId="41" fontId="21" fillId="0" borderId="0" applyFont="0" applyFill="0" applyBorder="0" applyAlignment="0" applyProtection="0"/>
    <xf numFmtId="185" fontId="2"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206" fontId="19" fillId="0" borderId="0" applyFont="0" applyFill="0" applyBorder="0" applyAlignment="0" applyProtection="0"/>
    <xf numFmtId="49" fontId="65" fillId="0" borderId="13" applyNumberFormat="0" applyFont="0" applyFill="0" applyBorder="0" applyProtection="0">
      <alignment horizontal="center" vertical="center" wrapText="1"/>
    </xf>
    <xf numFmtId="0" fontId="6" fillId="0" borderId="14" applyNumberFormat="0" applyBorder="0">
      <alignment horizontal="center" vertical="center" wrapText="1"/>
      <protection/>
    </xf>
    <xf numFmtId="212" fontId="66" fillId="0" borderId="5" applyFont="0" applyAlignment="0">
      <protection/>
    </xf>
    <xf numFmtId="43" fontId="4" fillId="0" borderId="0" applyFont="0" applyFill="0" applyBorder="0" applyAlignment="0" applyProtection="0"/>
    <xf numFmtId="43" fontId="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9" fontId="2" fillId="0" borderId="0" applyFont="0" applyFill="0" applyBorder="0" applyAlignment="0" applyProtection="0"/>
    <xf numFmtId="43" fontId="4" fillId="0" borderId="0" applyFont="0" applyFill="0" applyBorder="0" applyAlignment="0" applyProtection="0"/>
    <xf numFmtId="17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13" fontId="67" fillId="0" borderId="0" applyFont="0" applyFill="0" applyBorder="0" applyAlignment="0" applyProtection="0"/>
    <xf numFmtId="213" fontId="0" fillId="0" borderId="0" applyFont="0" applyFill="0" applyBorder="0" applyAlignment="0" applyProtection="0"/>
    <xf numFmtId="43" fontId="1" fillId="0" borderId="0" applyFont="0" applyFill="0" applyBorder="0" applyAlignment="0" applyProtection="0"/>
    <xf numFmtId="43" fontId="209"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5"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2" fillId="0" borderId="0" applyFont="0" applyFill="0" applyBorder="0" applyAlignment="0" applyProtection="0"/>
    <xf numFmtId="214"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14" fontId="1" fillId="0" borderId="0" applyFont="0" applyFill="0" applyBorder="0" applyAlignment="0" applyProtection="0"/>
    <xf numFmtId="213" fontId="67" fillId="0" borderId="0" applyFont="0" applyFill="0" applyBorder="0" applyAlignment="0" applyProtection="0"/>
    <xf numFmtId="213" fontId="67"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213" fontId="67"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4"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4"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43" fontId="1" fillId="0" borderId="0" applyFont="0" applyFill="0" applyBorder="0" applyAlignment="0" applyProtection="0"/>
    <xf numFmtId="214" fontId="1" fillId="0" borderId="0" applyFont="0" applyFill="0" applyBorder="0" applyAlignment="0" applyProtection="0"/>
    <xf numFmtId="0" fontId="70" fillId="0" borderId="0" applyFont="0" applyFill="0" applyBorder="0" applyAlignment="0" applyProtection="0"/>
    <xf numFmtId="43" fontId="1" fillId="0" borderId="0" applyFont="0" applyFill="0" applyBorder="0" applyAlignment="0" applyProtection="0"/>
    <xf numFmtId="8" fontId="2" fillId="0" borderId="0" applyFont="0" applyFill="0" applyBorder="0" applyAlignment="0" applyProtection="0"/>
    <xf numFmtId="0" fontId="70" fillId="0" borderId="0" applyFont="0" applyFill="0" applyBorder="0" applyAlignment="0" applyProtection="0"/>
    <xf numFmtId="43" fontId="1"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4" fillId="0" borderId="0" applyFont="0" applyFill="0" applyBorder="0" applyAlignment="0" applyProtection="0"/>
    <xf numFmtId="0" fontId="70" fillId="0" borderId="0" applyFont="0" applyFill="0" applyBorder="0" applyAlignment="0" applyProtection="0"/>
    <xf numFmtId="215" fontId="29" fillId="0" borderId="0">
      <alignment/>
      <protection/>
    </xf>
    <xf numFmtId="3" fontId="4" fillId="0" borderId="0" applyFont="0" applyFill="0" applyBorder="0" applyAlignment="0" applyProtection="0"/>
    <xf numFmtId="0" fontId="4" fillId="0" borderId="5" applyFont="0" applyFill="0" applyProtection="0">
      <alignment vertical="center"/>
    </xf>
    <xf numFmtId="216" fontId="4" fillId="0" borderId="5" applyFont="0" applyFill="0" applyBorder="0" applyProtection="0">
      <alignment vertical="center"/>
    </xf>
    <xf numFmtId="0" fontId="71" fillId="0" borderId="0" applyNumberFormat="0" applyAlignment="0">
      <protection/>
    </xf>
    <xf numFmtId="0" fontId="72" fillId="0" borderId="0" applyNumberFormat="0" applyAlignment="0">
      <protection/>
    </xf>
    <xf numFmtId="178" fontId="45" fillId="0" borderId="0" applyFont="0" applyFill="0" applyBorder="0" applyAlignment="0" applyProtection="0"/>
    <xf numFmtId="217" fontId="66" fillId="0" borderId="0" applyFont="0" applyFill="0" applyBorder="0" applyAlignment="0" applyProtection="0"/>
    <xf numFmtId="218" fontId="24" fillId="0" borderId="0" applyFont="0" applyFill="0" applyBorder="0" applyAlignment="0" applyProtection="0"/>
    <xf numFmtId="172" fontId="25" fillId="0" borderId="0" applyFont="0" applyFill="0" applyBorder="0" applyAlignment="0" applyProtection="0"/>
    <xf numFmtId="219" fontId="73" fillId="0" borderId="0">
      <alignment/>
      <protection locked="0"/>
    </xf>
    <xf numFmtId="220" fontId="73" fillId="0" borderId="0">
      <alignment/>
      <protection locked="0"/>
    </xf>
    <xf numFmtId="221" fontId="74" fillId="0" borderId="15">
      <alignment/>
      <protection locked="0"/>
    </xf>
    <xf numFmtId="222" fontId="73" fillId="0" borderId="0">
      <alignment/>
      <protection locked="0"/>
    </xf>
    <xf numFmtId="223" fontId="73" fillId="0" borderId="0">
      <alignment/>
      <protection locked="0"/>
    </xf>
    <xf numFmtId="222" fontId="73" fillId="0" borderId="0" applyNumberFormat="0">
      <alignment/>
      <protection locked="0"/>
    </xf>
    <xf numFmtId="222" fontId="73" fillId="0" borderId="0">
      <alignment/>
      <protection locked="0"/>
    </xf>
    <xf numFmtId="208" fontId="75" fillId="0" borderId="2">
      <alignment/>
      <protection/>
    </xf>
    <xf numFmtId="224" fontId="75" fillId="0" borderId="2">
      <alignment/>
      <protection/>
    </xf>
    <xf numFmtId="44" fontId="209" fillId="0" borderId="0" applyFont="0" applyFill="0" applyBorder="0" applyAlignment="0" applyProtection="0"/>
    <xf numFmtId="42" fontId="209" fillId="0" borderId="0" applyFont="0" applyFill="0" applyBorder="0" applyAlignment="0" applyProtection="0"/>
    <xf numFmtId="202" fontId="19" fillId="0" borderId="0" applyFont="0" applyFill="0" applyBorder="0" applyAlignment="0" applyProtection="0"/>
    <xf numFmtId="44" fontId="4" fillId="0" borderId="0" applyFont="0" applyFill="0" applyBorder="0" applyAlignment="0" applyProtection="0"/>
    <xf numFmtId="225" fontId="4" fillId="0" borderId="0" applyFont="0" applyFill="0" applyBorder="0" applyAlignment="0" applyProtection="0"/>
    <xf numFmtId="226" fontId="4" fillId="0" borderId="0">
      <alignment/>
      <protection/>
    </xf>
    <xf numFmtId="208" fontId="9" fillId="0" borderId="2">
      <alignment horizontal="center"/>
      <protection hidden="1"/>
    </xf>
    <xf numFmtId="227" fontId="76" fillId="0" borderId="2">
      <alignment horizontal="center"/>
      <protection hidden="1"/>
    </xf>
    <xf numFmtId="208" fontId="9" fillId="0" borderId="2">
      <alignment horizontal="center"/>
      <protection hidden="1"/>
    </xf>
    <xf numFmtId="200" fontId="6" fillId="0" borderId="16">
      <alignment/>
      <protection/>
    </xf>
    <xf numFmtId="0" fontId="4" fillId="0" borderId="0" applyFont="0" applyFill="0" applyBorder="0" applyAlignment="0" applyProtection="0"/>
    <xf numFmtId="14" fontId="20" fillId="0" borderId="0" applyFill="0" applyBorder="0" applyAlignment="0">
      <protection/>
    </xf>
    <xf numFmtId="0" fontId="77" fillId="2" borderId="17" applyNumberFormat="0" applyAlignment="0" applyProtection="0"/>
    <xf numFmtId="0" fontId="78" fillId="14" borderId="9" applyNumberFormat="0" applyAlignment="0" applyProtection="0"/>
    <xf numFmtId="0" fontId="79" fillId="0" borderId="18" applyNumberFormat="0" applyFill="0" applyAlignment="0" applyProtection="0"/>
    <xf numFmtId="0" fontId="80" fillId="0" borderId="19" applyNumberFormat="0" applyFill="0" applyAlignment="0" applyProtection="0"/>
    <xf numFmtId="0" fontId="81" fillId="0" borderId="20" applyNumberFormat="0" applyFill="0" applyAlignment="0" applyProtection="0"/>
    <xf numFmtId="0" fontId="81" fillId="0" borderId="0" applyNumberFormat="0" applyFill="0" applyBorder="0" applyAlignment="0" applyProtection="0"/>
    <xf numFmtId="41" fontId="82" fillId="0" borderId="0" applyFont="0" applyFill="0" applyBorder="0" applyAlignment="0" applyProtection="0"/>
    <xf numFmtId="4" fontId="19" fillId="0" borderId="0" applyFont="0" applyFill="0" applyBorder="0" applyAlignment="0" applyProtection="0"/>
    <xf numFmtId="228" fontId="6" fillId="0" borderId="0">
      <alignment/>
      <protection/>
    </xf>
    <xf numFmtId="229" fontId="21" fillId="0" borderId="1">
      <alignment/>
      <protection/>
    </xf>
    <xf numFmtId="230" fontId="24" fillId="0" borderId="0" applyFont="0" applyFill="0" applyBorder="0" applyAlignment="0" applyProtection="0"/>
    <xf numFmtId="231" fontId="4" fillId="0" borderId="0" applyFont="0" applyFill="0" applyBorder="0" applyAlignment="0" applyProtection="0"/>
    <xf numFmtId="232" fontId="4" fillId="0" borderId="0">
      <alignment/>
      <protection/>
    </xf>
    <xf numFmtId="233" fontId="21" fillId="0" borderId="0">
      <alignment/>
      <protection/>
    </xf>
    <xf numFmtId="0" fontId="45" fillId="0" borderId="0">
      <alignment vertical="top" wrapText="1"/>
      <protection/>
    </xf>
    <xf numFmtId="171" fontId="83" fillId="0" borderId="0" applyFont="0" applyFill="0" applyBorder="0" applyAlignment="0" applyProtection="0"/>
    <xf numFmtId="172" fontId="83" fillId="0" borderId="0" applyFont="0" applyFill="0" applyBorder="0" applyAlignment="0" applyProtection="0"/>
    <xf numFmtId="171" fontId="83" fillId="0" borderId="0" applyFont="0" applyFill="0" applyBorder="0" applyAlignment="0" applyProtection="0"/>
    <xf numFmtId="41" fontId="83" fillId="0" borderId="0" applyFont="0" applyFill="0" applyBorder="0" applyAlignment="0" applyProtection="0"/>
    <xf numFmtId="171" fontId="83" fillId="0" borderId="0" applyFont="0" applyFill="0" applyBorder="0" applyAlignment="0" applyProtection="0"/>
    <xf numFmtId="17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171" fontId="83" fillId="0" borderId="0" applyFont="0" applyFill="0" applyBorder="0" applyAlignment="0" applyProtection="0"/>
    <xf numFmtId="171" fontId="83" fillId="0" borderId="0" applyFont="0" applyFill="0" applyBorder="0" applyAlignment="0" applyProtection="0"/>
    <xf numFmtId="17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185" fontId="83" fillId="0" borderId="0" applyFont="0" applyFill="0" applyBorder="0" applyAlignment="0" applyProtection="0"/>
    <xf numFmtId="185" fontId="83" fillId="0" borderId="0" applyFont="0" applyFill="0" applyBorder="0" applyAlignment="0" applyProtection="0"/>
    <xf numFmtId="41" fontId="83" fillId="0" borderId="0" applyFont="0" applyFill="0" applyBorder="0" applyAlignment="0" applyProtection="0"/>
    <xf numFmtId="172" fontId="83" fillId="0" borderId="0" applyFont="0" applyFill="0" applyBorder="0" applyAlignment="0" applyProtection="0"/>
    <xf numFmtId="43" fontId="83" fillId="0" borderId="0" applyFont="0" applyFill="0" applyBorder="0" applyAlignment="0" applyProtection="0"/>
    <xf numFmtId="172" fontId="83" fillId="0" borderId="0" applyFont="0" applyFill="0" applyBorder="0" applyAlignment="0" applyProtection="0"/>
    <xf numFmtId="172"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72" fontId="83" fillId="0" borderId="0" applyFont="0" applyFill="0" applyBorder="0" applyAlignment="0" applyProtection="0"/>
    <xf numFmtId="172" fontId="83" fillId="0" borderId="0" applyFont="0" applyFill="0" applyBorder="0" applyAlignment="0" applyProtection="0"/>
    <xf numFmtId="172"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79" fontId="83" fillId="0" borderId="0" applyFont="0" applyFill="0" applyBorder="0" applyAlignment="0" applyProtection="0"/>
    <xf numFmtId="179" fontId="83" fillId="0" borderId="0" applyFont="0" applyFill="0" applyBorder="0" applyAlignment="0" applyProtection="0"/>
    <xf numFmtId="43" fontId="83" fillId="0" borderId="0" applyFont="0" applyFill="0" applyBorder="0" applyAlignment="0" applyProtection="0"/>
    <xf numFmtId="3" fontId="6" fillId="0" borderId="0" applyFont="0" applyBorder="0" applyAlignment="0">
      <protection/>
    </xf>
    <xf numFmtId="0" fontId="84" fillId="0" borderId="0">
      <alignment vertical="center"/>
      <protection/>
    </xf>
    <xf numFmtId="0" fontId="4" fillId="0" borderId="0" applyFill="0" applyBorder="0" applyAlignment="0">
      <protection/>
    </xf>
    <xf numFmtId="202" fontId="19" fillId="0" borderId="0" applyFill="0" applyBorder="0" applyAlignment="0">
      <protection/>
    </xf>
    <xf numFmtId="206" fontId="19" fillId="0" borderId="0" applyFill="0" applyBorder="0" applyAlignment="0">
      <protection/>
    </xf>
    <xf numFmtId="207" fontId="19" fillId="0" borderId="0" applyFill="0" applyBorder="0" applyAlignment="0">
      <protection/>
    </xf>
    <xf numFmtId="202" fontId="19" fillId="0" borderId="0" applyFill="0" applyBorder="0" applyAlignment="0">
      <protection/>
    </xf>
    <xf numFmtId="0" fontId="85" fillId="0" borderId="0" applyNumberFormat="0" applyAlignment="0">
      <protection/>
    </xf>
    <xf numFmtId="234" fontId="6" fillId="0" borderId="0" applyFont="0" applyFill="0" applyBorder="0" applyAlignment="0" applyProtection="0"/>
    <xf numFmtId="0" fontId="214" fillId="0" borderId="0" applyNumberFormat="0" applyFill="0" applyBorder="0" applyAlignment="0" applyProtection="0"/>
    <xf numFmtId="0" fontId="86" fillId="0" borderId="0" applyNumberFormat="0" applyFill="0" applyBorder="0" applyAlignment="0" applyProtection="0"/>
    <xf numFmtId="3" fontId="6" fillId="0" borderId="0" applyFont="0" applyBorder="0" applyAlignment="0">
      <protection/>
    </xf>
    <xf numFmtId="2" fontId="4"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Protection="0">
      <alignment vertical="center"/>
    </xf>
    <xf numFmtId="0" fontId="89" fillId="0" borderId="0" applyNumberFormat="0" applyFill="0" applyBorder="0" applyAlignment="0" applyProtection="0"/>
    <xf numFmtId="0" fontId="90" fillId="0" borderId="0" applyNumberFormat="0" applyFill="0" applyBorder="0" applyProtection="0">
      <alignment vertical="center"/>
    </xf>
    <xf numFmtId="0" fontId="91" fillId="0" borderId="0" applyNumberFormat="0" applyFill="0" applyBorder="0" applyAlignment="0" applyProtection="0"/>
    <xf numFmtId="0" fontId="92" fillId="0" borderId="0" applyNumberFormat="0" applyFill="0" applyBorder="0" applyAlignment="0" applyProtection="0"/>
    <xf numFmtId="235" fontId="93" fillId="0" borderId="21" applyNumberFormat="0" applyFill="0" applyBorder="0" applyAlignment="0" applyProtection="0"/>
    <xf numFmtId="0" fontId="94" fillId="0" borderId="0" applyNumberFormat="0" applyFill="0" applyBorder="0" applyAlignment="0" applyProtection="0"/>
    <xf numFmtId="0" fontId="4" fillId="49" borderId="22" applyNumberFormat="0" applyFont="0" applyAlignment="0" applyProtection="0"/>
    <xf numFmtId="0" fontId="215" fillId="50" borderId="0" applyNumberFormat="0" applyBorder="0" applyAlignment="0" applyProtection="0"/>
    <xf numFmtId="0" fontId="95" fillId="8" borderId="0" applyNumberFormat="0" applyBorder="0" applyAlignment="0" applyProtection="0"/>
    <xf numFmtId="38" fontId="96" fillId="2" borderId="0" applyNumberFormat="0" applyBorder="0" applyAlignment="0" applyProtection="0"/>
    <xf numFmtId="236" fontId="97" fillId="2" borderId="0" applyBorder="0" applyProtection="0">
      <alignment/>
    </xf>
    <xf numFmtId="0" fontId="98" fillId="0" borderId="7" applyNumberFormat="0" applyFill="0" applyBorder="0" applyAlignment="0" applyProtection="0"/>
    <xf numFmtId="0" fontId="99" fillId="0" borderId="0" applyNumberFormat="0" applyFont="0" applyBorder="0" applyAlignment="0">
      <protection/>
    </xf>
    <xf numFmtId="0" fontId="100" fillId="51" borderId="0">
      <alignment/>
      <protection/>
    </xf>
    <xf numFmtId="0" fontId="101" fillId="0" borderId="0">
      <alignment horizontal="left"/>
      <protection/>
    </xf>
    <xf numFmtId="0" fontId="102" fillId="0" borderId="23" applyNumberFormat="0" applyAlignment="0" applyProtection="0"/>
    <xf numFmtId="0" fontId="102" fillId="0" borderId="24">
      <alignment horizontal="left" vertical="center"/>
      <protection/>
    </xf>
    <xf numFmtId="0" fontId="216" fillId="0" borderId="25" applyNumberFormat="0" applyFill="0" applyAlignment="0" applyProtection="0"/>
    <xf numFmtId="0" fontId="103" fillId="0" borderId="0" applyNumberFormat="0" applyFill="0" applyBorder="0" applyAlignment="0" applyProtection="0"/>
    <xf numFmtId="0" fontId="104" fillId="0" borderId="18" applyNumberFormat="0" applyFill="0" applyAlignment="0" applyProtection="0"/>
    <xf numFmtId="0" fontId="217" fillId="0" borderId="26" applyNumberFormat="0" applyFill="0" applyAlignment="0" applyProtection="0"/>
    <xf numFmtId="0" fontId="102" fillId="0" borderId="0" applyNumberFormat="0" applyFill="0" applyBorder="0" applyAlignment="0" applyProtection="0"/>
    <xf numFmtId="0" fontId="105" fillId="0" borderId="19" applyNumberFormat="0" applyFill="0" applyAlignment="0" applyProtection="0"/>
    <xf numFmtId="0" fontId="218" fillId="0" borderId="27" applyNumberFormat="0" applyFill="0" applyAlignment="0" applyProtection="0"/>
    <xf numFmtId="0" fontId="106" fillId="0" borderId="20" applyNumberFormat="0" applyFill="0" applyAlignment="0" applyProtection="0"/>
    <xf numFmtId="0" fontId="218" fillId="0" borderId="0" applyNumberFormat="0" applyFill="0" applyBorder="0" applyAlignment="0" applyProtection="0"/>
    <xf numFmtId="0" fontId="106" fillId="0" borderId="0" applyNumberFormat="0" applyFill="0" applyBorder="0" applyAlignment="0" applyProtection="0"/>
    <xf numFmtId="237" fontId="107" fillId="0" borderId="0">
      <alignment/>
      <protection locked="0"/>
    </xf>
    <xf numFmtId="237" fontId="107" fillId="0" borderId="0">
      <alignment/>
      <protection locked="0"/>
    </xf>
    <xf numFmtId="0" fontId="108" fillId="0" borderId="28">
      <alignment horizontal="center"/>
      <protection/>
    </xf>
    <xf numFmtId="0" fontId="108" fillId="0" borderId="0">
      <alignment horizontal="center"/>
      <protection/>
    </xf>
    <xf numFmtId="238" fontId="109" fillId="52" borderId="1" applyNumberFormat="0" applyAlignment="0">
      <protection/>
    </xf>
    <xf numFmtId="49" fontId="110" fillId="0" borderId="1">
      <alignment vertical="center"/>
      <protection/>
    </xf>
    <xf numFmtId="0" fontId="29" fillId="0" borderId="0">
      <alignment/>
      <protection/>
    </xf>
    <xf numFmtId="171" fontId="6" fillId="0" borderId="0" applyFont="0" applyFill="0" applyBorder="0" applyAlignment="0" applyProtection="0"/>
    <xf numFmtId="38" fontId="22" fillId="0" borderId="0" applyFont="0" applyFill="0" applyBorder="0" applyAlignment="0" applyProtection="0"/>
    <xf numFmtId="186" fontId="18" fillId="0" borderId="0" applyFont="0" applyFill="0" applyBorder="0" applyAlignment="0" applyProtection="0"/>
    <xf numFmtId="0" fontId="111" fillId="0" borderId="0">
      <alignment/>
      <protection/>
    </xf>
    <xf numFmtId="239" fontId="112" fillId="0" borderId="0" applyFont="0" applyFill="0" applyBorder="0" applyAlignment="0" applyProtection="0"/>
    <xf numFmtId="0" fontId="113" fillId="0" borderId="0" applyFont="0" applyFill="0" applyBorder="0" applyAlignment="0" applyProtection="0"/>
    <xf numFmtId="0" fontId="113" fillId="0" borderId="0" applyFont="0" applyFill="0" applyBorder="0" applyAlignment="0" applyProtection="0"/>
    <xf numFmtId="0" fontId="219" fillId="53" borderId="8" applyNumberFormat="0" applyAlignment="0" applyProtection="0"/>
    <xf numFmtId="10" fontId="96" fillId="49" borderId="1" applyNumberFormat="0" applyBorder="0" applyAlignment="0" applyProtection="0"/>
    <xf numFmtId="0" fontId="114" fillId="14" borderId="9" applyNumberFormat="0" applyAlignment="0" applyProtection="0"/>
    <xf numFmtId="240" fontId="18" fillId="54" borderId="0">
      <alignment/>
      <protection/>
    </xf>
    <xf numFmtId="2" fontId="115" fillId="0" borderId="29" applyBorder="0">
      <alignment/>
      <protection/>
    </xf>
    <xf numFmtId="171" fontId="6" fillId="0" borderId="0" applyFont="0" applyFill="0" applyBorder="0" applyAlignment="0" applyProtection="0"/>
    <xf numFmtId="0" fontId="6" fillId="0" borderId="0">
      <alignment/>
      <protection/>
    </xf>
    <xf numFmtId="0" fontId="48" fillId="0" borderId="30">
      <alignment horizontal="centerContinuous"/>
      <protection/>
    </xf>
    <xf numFmtId="0" fontId="116" fillId="48" borderId="11" applyNumberFormat="0" applyAlignment="0" applyProtection="0"/>
    <xf numFmtId="0" fontId="4" fillId="0" borderId="0">
      <alignment/>
      <protection/>
    </xf>
    <xf numFmtId="0" fontId="2" fillId="0" borderId="0">
      <alignment/>
      <protection/>
    </xf>
    <xf numFmtId="0" fontId="1" fillId="0" borderId="0">
      <alignment/>
      <protection/>
    </xf>
    <xf numFmtId="0" fontId="4" fillId="0" borderId="0">
      <alignment/>
      <protection/>
    </xf>
    <xf numFmtId="0" fontId="2" fillId="0" borderId="0">
      <alignment/>
      <protection/>
    </xf>
    <xf numFmtId="0" fontId="2" fillId="0" borderId="0">
      <alignment/>
      <protection/>
    </xf>
    <xf numFmtId="0" fontId="117" fillId="0" borderId="0" applyNumberFormat="0" applyFill="0" applyBorder="0" applyAlignment="0" applyProtection="0"/>
    <xf numFmtId="0" fontId="4" fillId="0" borderId="0" applyFill="0" applyBorder="0" applyAlignment="0">
      <protection/>
    </xf>
    <xf numFmtId="202" fontId="19" fillId="0" borderId="0" applyFill="0" applyBorder="0" applyAlignment="0">
      <protection/>
    </xf>
    <xf numFmtId="206" fontId="19" fillId="0" borderId="0" applyFill="0" applyBorder="0" applyAlignment="0">
      <protection/>
    </xf>
    <xf numFmtId="207" fontId="19" fillId="0" borderId="0" applyFill="0" applyBorder="0" applyAlignment="0">
      <protection/>
    </xf>
    <xf numFmtId="202" fontId="19" fillId="0" borderId="0" applyFill="0" applyBorder="0" applyAlignment="0">
      <protection/>
    </xf>
    <xf numFmtId="0" fontId="220" fillId="0" borderId="31" applyNumberFormat="0" applyFill="0" applyAlignment="0" applyProtection="0"/>
    <xf numFmtId="0" fontId="118" fillId="0" borderId="32" applyNumberFormat="0" applyFill="0" applyAlignment="0" applyProtection="0"/>
    <xf numFmtId="240" fontId="18" fillId="55" borderId="0">
      <alignment/>
      <protection/>
    </xf>
    <xf numFmtId="208" fontId="96" fillId="0" borderId="4" applyFont="0">
      <alignment/>
      <protection/>
    </xf>
    <xf numFmtId="3" fontId="4" fillId="0" borderId="33">
      <alignment/>
      <protection/>
    </xf>
    <xf numFmtId="0" fontId="24" fillId="0" borderId="0">
      <alignment/>
      <protection/>
    </xf>
    <xf numFmtId="200" fontId="119" fillId="0" borderId="34" applyNumberFormat="0" applyFont="0" applyFill="0" applyBorder="0">
      <alignment horizontal="center"/>
      <protection/>
    </xf>
    <xf numFmtId="38" fontId="22" fillId="0" borderId="0" applyFont="0" applyFill="0" applyBorder="0" applyAlignment="0" applyProtection="0"/>
    <xf numFmtId="4" fontId="19"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120" fillId="0" borderId="5">
      <alignment/>
      <protection/>
    </xf>
    <xf numFmtId="0" fontId="121" fillId="0" borderId="28">
      <alignment/>
      <protection/>
    </xf>
    <xf numFmtId="241" fontId="4" fillId="0" borderId="34">
      <alignment/>
      <protection/>
    </xf>
    <xf numFmtId="241" fontId="4" fillId="0" borderId="34">
      <alignment/>
      <protection/>
    </xf>
    <xf numFmtId="241" fontId="4" fillId="0" borderId="34">
      <alignment/>
      <protection/>
    </xf>
    <xf numFmtId="241" fontId="4" fillId="0" borderId="34">
      <alignment/>
      <protection/>
    </xf>
    <xf numFmtId="242" fontId="18" fillId="0" borderId="0" applyFont="0" applyFill="0" applyBorder="0" applyAlignment="0" applyProtection="0"/>
    <xf numFmtId="243" fontId="5" fillId="0" borderId="0" applyFont="0" applyFill="0" applyBorder="0" applyAlignment="0" applyProtection="0"/>
    <xf numFmtId="244" fontId="22" fillId="0" borderId="0" applyFont="0" applyFill="0" applyBorder="0" applyAlignment="0" applyProtection="0"/>
    <xf numFmtId="245" fontId="22" fillId="0" borderId="0" applyFont="0" applyFill="0" applyBorder="0" applyAlignment="0" applyProtection="0"/>
    <xf numFmtId="246" fontId="4" fillId="0" borderId="0" applyFont="0" applyFill="0" applyBorder="0" applyAlignment="0" applyProtection="0"/>
    <xf numFmtId="247" fontId="4" fillId="0" borderId="0" applyFont="0" applyFill="0" applyBorder="0" applyAlignment="0" applyProtection="0"/>
    <xf numFmtId="0" fontId="69" fillId="0" borderId="0" applyNumberFormat="0" applyFont="0" applyFill="0" applyAlignment="0">
      <protection/>
    </xf>
    <xf numFmtId="0" fontId="75" fillId="0" borderId="0">
      <alignment horizontal="justify" vertical="top"/>
      <protection/>
    </xf>
    <xf numFmtId="0" fontId="221" fillId="56" borderId="0" applyNumberFormat="0" applyBorder="0" applyAlignment="0" applyProtection="0"/>
    <xf numFmtId="0" fontId="122" fillId="57" borderId="0" applyNumberFormat="0" applyBorder="0" applyAlignment="0" applyProtection="0"/>
    <xf numFmtId="0" fontId="66" fillId="0" borderId="1">
      <alignment/>
      <protection/>
    </xf>
    <xf numFmtId="0" fontId="29" fillId="0" borderId="0">
      <alignment/>
      <protection/>
    </xf>
    <xf numFmtId="0" fontId="66" fillId="0" borderId="1">
      <alignment/>
      <protection/>
    </xf>
    <xf numFmtId="0" fontId="44" fillId="36" borderId="0" applyNumberFormat="0" applyBorder="0" applyAlignment="0" applyProtection="0"/>
    <xf numFmtId="0" fontId="44" fillId="38" borderId="0" applyNumberFormat="0" applyBorder="0" applyAlignment="0" applyProtection="0"/>
    <xf numFmtId="0" fontId="44" fillId="40" borderId="0" applyNumberFormat="0" applyBorder="0" applyAlignment="0" applyProtection="0"/>
    <xf numFmtId="0" fontId="44" fillId="30" borderId="0" applyNumberFormat="0" applyBorder="0" applyAlignment="0" applyProtection="0"/>
    <xf numFmtId="0" fontId="44" fillId="32" borderId="0" applyNumberFormat="0" applyBorder="0" applyAlignment="0" applyProtection="0"/>
    <xf numFmtId="0" fontId="44" fillId="44" borderId="0" applyNumberFormat="0" applyBorder="0" applyAlignment="0" applyProtection="0"/>
    <xf numFmtId="37" fontId="123" fillId="0" borderId="0">
      <alignment/>
      <protection/>
    </xf>
    <xf numFmtId="0" fontId="124" fillId="0" borderId="1" applyNumberFormat="0" applyFont="0" applyFill="0" applyBorder="0" applyAlignment="0">
      <protection/>
    </xf>
    <xf numFmtId="248" fontId="4" fillId="0" borderId="0">
      <alignment/>
      <protection/>
    </xf>
    <xf numFmtId="248" fontId="4" fillId="0" borderId="0">
      <alignment/>
      <protection/>
    </xf>
    <xf numFmtId="248" fontId="4" fillId="0" borderId="0">
      <alignment/>
      <protection/>
    </xf>
    <xf numFmtId="0" fontId="125" fillId="0" borderId="0">
      <alignment/>
      <protection/>
    </xf>
    <xf numFmtId="0" fontId="27" fillId="0" borderId="0">
      <alignment/>
      <protection/>
    </xf>
    <xf numFmtId="0" fontId="222" fillId="0" borderId="0">
      <alignment/>
      <protection/>
    </xf>
    <xf numFmtId="3" fontId="2" fillId="0" borderId="0">
      <alignment vertical="center" wrapText="1"/>
      <protection/>
    </xf>
    <xf numFmtId="0" fontId="222" fillId="0" borderId="0">
      <alignment/>
      <protection/>
    </xf>
    <xf numFmtId="0" fontId="2" fillId="0" borderId="0">
      <alignment/>
      <protection/>
    </xf>
    <xf numFmtId="0" fontId="2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9" fillId="0" borderId="0">
      <alignment/>
      <protection/>
    </xf>
    <xf numFmtId="0" fontId="4" fillId="0" borderId="0">
      <alignment/>
      <protection/>
    </xf>
    <xf numFmtId="0" fontId="1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 fontId="2" fillId="0" borderId="0">
      <alignment vertical="center" wrapText="1"/>
      <protection/>
    </xf>
    <xf numFmtId="0" fontId="2" fillId="0" borderId="0">
      <alignment/>
      <protection/>
    </xf>
    <xf numFmtId="0" fontId="2" fillId="0" borderId="0">
      <alignment/>
      <protection/>
    </xf>
    <xf numFmtId="0" fontId="4" fillId="0" borderId="0">
      <alignment/>
      <protection/>
    </xf>
    <xf numFmtId="0" fontId="69" fillId="0" borderId="0">
      <alignment/>
      <protection/>
    </xf>
    <xf numFmtId="0" fontId="69" fillId="0" borderId="0">
      <alignment/>
      <protection/>
    </xf>
    <xf numFmtId="0" fontId="69" fillId="0" borderId="0">
      <alignment/>
      <protection/>
    </xf>
    <xf numFmtId="0" fontId="4" fillId="0" borderId="0">
      <alignment/>
      <protection/>
    </xf>
    <xf numFmtId="0" fontId="209" fillId="0" borderId="0">
      <alignment/>
      <protection/>
    </xf>
    <xf numFmtId="0" fontId="20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9" fillId="0" borderId="0">
      <alignment/>
      <protection/>
    </xf>
    <xf numFmtId="0" fontId="20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4" fillId="0" borderId="0">
      <alignment/>
      <protection/>
    </xf>
    <xf numFmtId="0" fontId="209" fillId="0" borderId="0">
      <alignment/>
      <protection/>
    </xf>
    <xf numFmtId="0" fontId="209" fillId="0" borderId="0">
      <alignment/>
      <protection/>
    </xf>
    <xf numFmtId="0" fontId="2" fillId="0" borderId="0">
      <alignment/>
      <protection/>
    </xf>
    <xf numFmtId="0" fontId="2" fillId="0" borderId="0">
      <alignment/>
      <protection/>
    </xf>
    <xf numFmtId="0" fontId="2" fillId="0" borderId="0">
      <alignment/>
      <protection/>
    </xf>
    <xf numFmtId="0" fontId="209"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4" fillId="0" borderId="0">
      <alignment/>
      <protection/>
    </xf>
    <xf numFmtId="0" fontId="127" fillId="0" borderId="0">
      <alignment/>
      <protection/>
    </xf>
    <xf numFmtId="0" fontId="4" fillId="0" borderId="0">
      <alignment/>
      <protection/>
    </xf>
    <xf numFmtId="0" fontId="4" fillId="0" borderId="0">
      <alignment/>
      <protection/>
    </xf>
    <xf numFmtId="0" fontId="32" fillId="0" borderId="0">
      <alignment/>
      <protection/>
    </xf>
    <xf numFmtId="0" fontId="6" fillId="0" borderId="0">
      <alignment/>
      <protection/>
    </xf>
    <xf numFmtId="0" fontId="32" fillId="0" borderId="0">
      <alignment/>
      <protection/>
    </xf>
    <xf numFmtId="0" fontId="222" fillId="0" borderId="0">
      <alignment/>
      <protection/>
    </xf>
    <xf numFmtId="0" fontId="222" fillId="0" borderId="0">
      <alignment/>
      <protection/>
    </xf>
    <xf numFmtId="0" fontId="2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21" fillId="0" borderId="0">
      <alignment/>
      <protection/>
    </xf>
    <xf numFmtId="0" fontId="4" fillId="0" borderId="0">
      <alignment/>
      <protection/>
    </xf>
    <xf numFmtId="0" fontId="6" fillId="0" borderId="0">
      <alignment/>
      <protection/>
    </xf>
    <xf numFmtId="0" fontId="19" fillId="58" borderId="0">
      <alignment/>
      <protection/>
    </xf>
    <xf numFmtId="0" fontId="83" fillId="0" borderId="0">
      <alignment/>
      <protection/>
    </xf>
    <xf numFmtId="0" fontId="209" fillId="59" borderId="35" applyNumberFormat="0" applyFont="0" applyAlignment="0" applyProtection="0"/>
    <xf numFmtId="0" fontId="1" fillId="49" borderId="22" applyNumberFormat="0" applyFont="0" applyAlignment="0" applyProtection="0"/>
    <xf numFmtId="249" fontId="128" fillId="0" borderId="0" applyFont="0" applyFill="0" applyBorder="0" applyProtection="0">
      <alignment vertical="top" wrapText="1"/>
    </xf>
    <xf numFmtId="0" fontId="129" fillId="0" borderId="32" applyNumberFormat="0" applyFill="0" applyAlignment="0" applyProtection="0"/>
    <xf numFmtId="172" fontId="28" fillId="0" borderId="0" applyFont="0" applyFill="0" applyBorder="0" applyAlignment="0" applyProtection="0"/>
    <xf numFmtId="171" fontId="28" fillId="0" borderId="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4" fillId="0" borderId="0" applyFont="0" applyFill="0" applyBorder="0" applyAlignment="0" applyProtection="0"/>
    <xf numFmtId="0" fontId="29" fillId="0" borderId="0">
      <alignment/>
      <protection/>
    </xf>
    <xf numFmtId="0" fontId="223" fillId="46" borderId="36" applyNumberFormat="0" applyAlignment="0" applyProtection="0"/>
    <xf numFmtId="0" fontId="131" fillId="2" borderId="17" applyNumberFormat="0" applyAlignment="0" applyProtection="0"/>
    <xf numFmtId="41" fontId="4" fillId="0" borderId="0" applyFont="0" applyFill="0" applyBorder="0" applyAlignment="0" applyProtection="0"/>
    <xf numFmtId="14" fontId="48" fillId="0" borderId="0">
      <alignment horizontal="center" wrapText="1"/>
      <protection locked="0"/>
    </xf>
    <xf numFmtId="9" fontId="209" fillId="0" borderId="0" applyFont="0" applyFill="0" applyBorder="0" applyAlignment="0" applyProtection="0"/>
    <xf numFmtId="205" fontId="4" fillId="0" borderId="0" applyFont="0" applyFill="0" applyBorder="0" applyAlignment="0" applyProtection="0"/>
    <xf numFmtId="25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9"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6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37" applyNumberFormat="0" applyBorder="0">
      <alignment/>
      <protection/>
    </xf>
    <xf numFmtId="0" fontId="132" fillId="0" borderId="0">
      <alignment/>
      <protection/>
    </xf>
    <xf numFmtId="0" fontId="4" fillId="0" borderId="0" applyFill="0" applyBorder="0" applyAlignment="0">
      <protection/>
    </xf>
    <xf numFmtId="202" fontId="19" fillId="0" borderId="0" applyFill="0" applyBorder="0" applyAlignment="0">
      <protection/>
    </xf>
    <xf numFmtId="206" fontId="19" fillId="0" borderId="0" applyFill="0" applyBorder="0" applyAlignment="0">
      <protection/>
    </xf>
    <xf numFmtId="207" fontId="19" fillId="0" borderId="0" applyFill="0" applyBorder="0" applyAlignment="0">
      <protection/>
    </xf>
    <xf numFmtId="202" fontId="19" fillId="0" borderId="0" applyFill="0" applyBorder="0" applyAlignment="0">
      <protection/>
    </xf>
    <xf numFmtId="0" fontId="55" fillId="0" borderId="0">
      <alignment/>
      <protection/>
    </xf>
    <xf numFmtId="0" fontId="22" fillId="0" borderId="0" applyNumberFormat="0" applyFont="0" applyFill="0" applyBorder="0" applyAlignment="0" applyProtection="0"/>
    <xf numFmtId="0" fontId="133" fillId="0" borderId="28">
      <alignment horizontal="center"/>
      <protection/>
    </xf>
    <xf numFmtId="1" fontId="4" fillId="0" borderId="38" applyNumberFormat="0" applyFill="0" applyAlignment="0" applyProtection="0"/>
    <xf numFmtId="0" fontId="134" fillId="60" borderId="0" applyNumberFormat="0" applyFont="0" applyBorder="0" applyAlignment="0">
      <protection/>
    </xf>
    <xf numFmtId="14" fontId="135" fillId="0" borderId="0" applyNumberFormat="0" applyFill="0" applyBorder="0" applyAlignment="0" applyProtection="0"/>
    <xf numFmtId="0" fontId="19" fillId="0" borderId="5">
      <alignment/>
      <protection/>
    </xf>
    <xf numFmtId="186" fontId="18" fillId="0" borderId="0" applyFont="0" applyFill="0" applyBorder="0" applyAlignment="0" applyProtection="0"/>
    <xf numFmtId="0" fontId="6" fillId="0" borderId="0" applyNumberFormat="0" applyFill="0" applyBorder="0" applyAlignment="0" applyProtection="0"/>
    <xf numFmtId="41" fontId="18" fillId="0" borderId="0" applyFont="0" applyFill="0" applyBorder="0" applyAlignment="0" applyProtection="0"/>
    <xf numFmtId="0" fontId="19" fillId="0" borderId="5" applyNumberFormat="0" applyFont="0" applyBorder="0" applyAlignment="0">
      <protection/>
    </xf>
    <xf numFmtId="4" fontId="136" fillId="57" borderId="39" applyNumberFormat="0" applyProtection="0">
      <alignment vertical="center"/>
    </xf>
    <xf numFmtId="4" fontId="137" fillId="57" borderId="39" applyNumberFormat="0" applyProtection="0">
      <alignment vertical="center"/>
    </xf>
    <xf numFmtId="4" fontId="138" fillId="57" borderId="39" applyNumberFormat="0" applyProtection="0">
      <alignment horizontal="left" vertical="center" indent="1"/>
    </xf>
    <xf numFmtId="4" fontId="138" fillId="61" borderId="0" applyNumberFormat="0" applyProtection="0">
      <alignment horizontal="left" vertical="center" indent="1"/>
    </xf>
    <xf numFmtId="4" fontId="138" fillId="38" borderId="39" applyNumberFormat="0" applyProtection="0">
      <alignment horizontal="right" vertical="center"/>
    </xf>
    <xf numFmtId="4" fontId="138" fillId="6" borderId="39" applyNumberFormat="0" applyProtection="0">
      <alignment horizontal="right" vertical="center"/>
    </xf>
    <xf numFmtId="4" fontId="138" fillId="18" borderId="39" applyNumberFormat="0" applyProtection="0">
      <alignment horizontal="right" vertical="center"/>
    </xf>
    <xf numFmtId="4" fontId="138" fillId="8" borderId="39" applyNumberFormat="0" applyProtection="0">
      <alignment horizontal="right" vertical="center"/>
    </xf>
    <xf numFmtId="4" fontId="138" fillId="24" borderId="39" applyNumberFormat="0" applyProtection="0">
      <alignment horizontal="right" vertical="center"/>
    </xf>
    <xf numFmtId="4" fontId="138" fillId="14" borderId="39" applyNumberFormat="0" applyProtection="0">
      <alignment horizontal="right" vertical="center"/>
    </xf>
    <xf numFmtId="4" fontId="138" fillId="62" borderId="39" applyNumberFormat="0" applyProtection="0">
      <alignment horizontal="right" vertical="center"/>
    </xf>
    <xf numFmtId="4" fontId="138" fillId="40" borderId="39" applyNumberFormat="0" applyProtection="0">
      <alignment horizontal="right" vertical="center"/>
    </xf>
    <xf numFmtId="4" fontId="138" fillId="63" borderId="39" applyNumberFormat="0" applyProtection="0">
      <alignment horizontal="right" vertical="center"/>
    </xf>
    <xf numFmtId="4" fontId="136" fillId="64" borderId="40" applyNumberFormat="0" applyProtection="0">
      <alignment horizontal="left" vertical="center" indent="1"/>
    </xf>
    <xf numFmtId="4" fontId="136" fillId="16" borderId="0" applyNumberFormat="0" applyProtection="0">
      <alignment horizontal="left" vertical="center" indent="1"/>
    </xf>
    <xf numFmtId="4" fontId="136" fillId="61" borderId="0" applyNumberFormat="0" applyProtection="0">
      <alignment horizontal="left" vertical="center" indent="1"/>
    </xf>
    <xf numFmtId="4" fontId="138" fillId="16" borderId="39" applyNumberFormat="0" applyProtection="0">
      <alignment horizontal="right" vertical="center"/>
    </xf>
    <xf numFmtId="4" fontId="20" fillId="16" borderId="0" applyNumberFormat="0" applyProtection="0">
      <alignment horizontal="left" vertical="center" indent="1"/>
    </xf>
    <xf numFmtId="4" fontId="20" fillId="61" borderId="0" applyNumberFormat="0" applyProtection="0">
      <alignment horizontal="left" vertical="center" indent="1"/>
    </xf>
    <xf numFmtId="4" fontId="138" fillId="65" borderId="39" applyNumberFormat="0" applyProtection="0">
      <alignment vertical="center"/>
    </xf>
    <xf numFmtId="4" fontId="139" fillId="65" borderId="39" applyNumberFormat="0" applyProtection="0">
      <alignment vertical="center"/>
    </xf>
    <xf numFmtId="4" fontId="136" fillId="16" borderId="41" applyNumberFormat="0" applyProtection="0">
      <alignment horizontal="left" vertical="center" indent="1"/>
    </xf>
    <xf numFmtId="4" fontId="138" fillId="65" borderId="39" applyNumberFormat="0" applyProtection="0">
      <alignment horizontal="right" vertical="center"/>
    </xf>
    <xf numFmtId="4" fontId="139" fillId="65" borderId="39" applyNumberFormat="0" applyProtection="0">
      <alignment horizontal="right" vertical="center"/>
    </xf>
    <xf numFmtId="4" fontId="136" fillId="16" borderId="39" applyNumberFormat="0" applyProtection="0">
      <alignment horizontal="left" vertical="center" indent="1"/>
    </xf>
    <xf numFmtId="4" fontId="140" fillId="52" borderId="41" applyNumberFormat="0" applyProtection="0">
      <alignment horizontal="left" vertical="center" indent="1"/>
    </xf>
    <xf numFmtId="4" fontId="141" fillId="65" borderId="39" applyNumberFormat="0" applyProtection="0">
      <alignment horizontal="right" vertical="center"/>
    </xf>
    <xf numFmtId="0" fontId="2" fillId="0" borderId="0">
      <alignment vertical="center"/>
      <protection/>
    </xf>
    <xf numFmtId="251" fontId="142" fillId="0" borderId="0" applyFont="0" applyFill="0" applyBorder="0" applyAlignment="0" applyProtection="0"/>
    <xf numFmtId="0" fontId="134" fillId="1" borderId="24" applyNumberFormat="0" applyFont="0" applyAlignment="0">
      <protection/>
    </xf>
    <xf numFmtId="0" fontId="143" fillId="0" borderId="0" applyNumberFormat="0" applyFill="0" applyBorder="0" applyAlignment="0" applyProtection="0"/>
    <xf numFmtId="3" fontId="5" fillId="0" borderId="0">
      <alignment/>
      <protection/>
    </xf>
    <xf numFmtId="0" fontId="144" fillId="0" borderId="0" applyNumberFormat="0" applyFill="0" applyBorder="0" applyAlignment="0">
      <protection/>
    </xf>
    <xf numFmtId="0" fontId="4" fillId="0" borderId="0">
      <alignment/>
      <protection/>
    </xf>
    <xf numFmtId="166" fontId="145" fillId="0" borderId="0" applyNumberFormat="0" applyBorder="0" applyAlignment="0">
      <protection/>
    </xf>
    <xf numFmtId="0" fontId="6" fillId="0" borderId="38">
      <alignment horizontal="center"/>
      <protection/>
    </xf>
    <xf numFmtId="0" fontId="19" fillId="0" borderId="0">
      <alignment/>
      <protection/>
    </xf>
    <xf numFmtId="2" fontId="4" fillId="0" borderId="0" applyFont="0" applyFill="0" applyBorder="0" applyAlignment="0" applyProtection="0"/>
    <xf numFmtId="0" fontId="102" fillId="0" borderId="24">
      <alignment horizontal="left" vertical="center"/>
      <protection/>
    </xf>
    <xf numFmtId="0" fontId="102" fillId="0" borderId="23"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166" fontId="7" fillId="0" borderId="0" applyFont="0" applyFill="0" applyBorder="0" applyAlignment="0" applyProtection="0"/>
    <xf numFmtId="0" fontId="32" fillId="0" borderId="0">
      <alignment/>
      <protection/>
    </xf>
    <xf numFmtId="0" fontId="146" fillId="0" borderId="0">
      <alignment/>
      <protection/>
    </xf>
    <xf numFmtId="0" fontId="66" fillId="0" borderId="0">
      <alignment/>
      <protection/>
    </xf>
    <xf numFmtId="0" fontId="66" fillId="0" borderId="0">
      <alignment/>
      <protection/>
    </xf>
    <xf numFmtId="0" fontId="69" fillId="0" borderId="0" applyNumberFormat="0" applyFont="0" applyFill="0" applyAlignment="0">
      <protection/>
    </xf>
    <xf numFmtId="187" fontId="18" fillId="0" borderId="0" applyFont="0" applyFill="0" applyBorder="0" applyAlignment="0" applyProtection="0"/>
    <xf numFmtId="175" fontId="18" fillId="0" borderId="0" applyFont="0" applyFill="0" applyBorder="0" applyAlignment="0" applyProtection="0"/>
    <xf numFmtId="0" fontId="4" fillId="0" borderId="42" applyNumberFormat="0" applyFont="0" applyFill="0" applyAlignment="0" applyProtection="0"/>
    <xf numFmtId="252" fontId="66" fillId="0" borderId="0" applyFont="0" applyFill="0" applyBorder="0" applyAlignment="0" applyProtection="0"/>
    <xf numFmtId="0" fontId="66" fillId="0" borderId="0">
      <alignment/>
      <protection/>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86" fontId="18" fillId="0" borderId="0" applyFont="0" applyFill="0" applyBorder="0" applyAlignment="0" applyProtection="0"/>
    <xf numFmtId="187" fontId="18" fillId="0" borderId="0" applyFont="0" applyFill="0" applyBorder="0" applyAlignment="0" applyProtection="0"/>
    <xf numFmtId="0" fontId="69" fillId="0" borderId="0" applyNumberFormat="0" applyFont="0" applyFill="0" applyAlignment="0">
      <protection/>
    </xf>
    <xf numFmtId="42" fontId="18" fillId="0" borderId="0" applyFont="0" applyFill="0" applyBorder="0" applyAlignment="0" applyProtection="0"/>
    <xf numFmtId="42" fontId="18" fillId="0" borderId="0" applyFont="0" applyFill="0" applyBorder="0" applyAlignment="0" applyProtection="0"/>
    <xf numFmtId="184" fontId="18" fillId="0" borderId="0" applyFont="0" applyFill="0" applyBorder="0" applyAlignment="0" applyProtection="0"/>
    <xf numFmtId="175" fontId="18" fillId="0" borderId="0" applyFont="0" applyFill="0" applyBorder="0" applyAlignment="0" applyProtection="0"/>
    <xf numFmtId="0" fontId="4" fillId="0" borderId="42" applyNumberFormat="0" applyFont="0" applyFill="0" applyAlignment="0" applyProtection="0"/>
    <xf numFmtId="252" fontId="66" fillId="0" borderId="0" applyFont="0" applyFill="0" applyBorder="0" applyAlignment="0" applyProtection="0"/>
    <xf numFmtId="187" fontId="18" fillId="0" borderId="0" applyFont="0" applyFill="0" applyBorder="0" applyAlignment="0" applyProtection="0"/>
    <xf numFmtId="3" fontId="4" fillId="0" borderId="0" applyFont="0" applyFill="0" applyBorder="0" applyAlignment="0" applyProtection="0"/>
    <xf numFmtId="225" fontId="4" fillId="0" borderId="0" applyFont="0" applyFill="0" applyBorder="0" applyAlignment="0" applyProtection="0"/>
    <xf numFmtId="253" fontId="21" fillId="0" borderId="0" applyFont="0" applyFill="0" applyBorder="0" applyAlignment="0" applyProtection="0"/>
    <xf numFmtId="254" fontId="21" fillId="0" borderId="0" applyFont="0" applyFill="0" applyBorder="0" applyAlignment="0" applyProtection="0"/>
    <xf numFmtId="0" fontId="4" fillId="0" borderId="0" applyFont="0" applyFill="0" applyBorder="0" applyAlignment="0" applyProtection="0"/>
    <xf numFmtId="14" fontId="147" fillId="0" borderId="0">
      <alignment/>
      <protection/>
    </xf>
    <xf numFmtId="0" fontId="148" fillId="0" borderId="0">
      <alignment/>
      <protection/>
    </xf>
    <xf numFmtId="0" fontId="121" fillId="0" borderId="0">
      <alignment/>
      <protection/>
    </xf>
    <xf numFmtId="40" fontId="149" fillId="0" borderId="0" applyBorder="0">
      <alignment horizontal="right"/>
      <protection/>
    </xf>
    <xf numFmtId="0" fontId="150" fillId="0" borderId="0">
      <alignment/>
      <protection/>
    </xf>
    <xf numFmtId="255" fontId="66" fillId="0" borderId="29">
      <alignment horizontal="right" vertical="center"/>
      <protection/>
    </xf>
    <xf numFmtId="255" fontId="66" fillId="0" borderId="29">
      <alignment horizontal="right" vertical="center"/>
      <protection/>
    </xf>
    <xf numFmtId="256" fontId="126" fillId="0" borderId="29">
      <alignment horizontal="right" vertical="center"/>
      <protection/>
    </xf>
    <xf numFmtId="257" fontId="66" fillId="0" borderId="29">
      <alignment horizontal="right" vertical="center"/>
      <protection/>
    </xf>
    <xf numFmtId="256" fontId="126"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58" fontId="126" fillId="0" borderId="29">
      <alignment horizontal="right" vertical="center"/>
      <protection/>
    </xf>
    <xf numFmtId="259" fontId="6" fillId="0" borderId="29">
      <alignment horizontal="right" vertical="center"/>
      <protection/>
    </xf>
    <xf numFmtId="213" fontId="66" fillId="0" borderId="29">
      <alignment horizontal="right" vertical="center"/>
      <protection/>
    </xf>
    <xf numFmtId="255" fontId="66" fillId="0" borderId="29">
      <alignment horizontal="right" vertical="center"/>
      <protection/>
    </xf>
    <xf numFmtId="260" fontId="21" fillId="0" borderId="29">
      <alignment horizontal="right" vertical="center"/>
      <protection/>
    </xf>
    <xf numFmtId="256" fontId="126" fillId="0" borderId="29">
      <alignment horizontal="right" vertical="center"/>
      <protection/>
    </xf>
    <xf numFmtId="260" fontId="21" fillId="0" borderId="29">
      <alignment horizontal="right" vertical="center"/>
      <protection/>
    </xf>
    <xf numFmtId="259" fontId="6" fillId="0" borderId="29">
      <alignment horizontal="right" vertical="center"/>
      <protection/>
    </xf>
    <xf numFmtId="255" fontId="66" fillId="0" borderId="29">
      <alignment horizontal="right" vertical="center"/>
      <protection/>
    </xf>
    <xf numFmtId="261" fontId="6" fillId="0" borderId="29">
      <alignment horizontal="right" vertical="center"/>
      <protection/>
    </xf>
    <xf numFmtId="261" fontId="6" fillId="0" borderId="29">
      <alignment horizontal="right" vertical="center"/>
      <protection/>
    </xf>
    <xf numFmtId="260" fontId="21" fillId="0" borderId="29">
      <alignment horizontal="right" vertical="center"/>
      <protection/>
    </xf>
    <xf numFmtId="258" fontId="126" fillId="0" borderId="29">
      <alignment horizontal="right" vertical="center"/>
      <protection/>
    </xf>
    <xf numFmtId="258" fontId="126" fillId="0" borderId="29">
      <alignment horizontal="right" vertical="center"/>
      <protection/>
    </xf>
    <xf numFmtId="262" fontId="6" fillId="0" borderId="29">
      <alignment horizontal="right" vertical="center"/>
      <protection/>
    </xf>
    <xf numFmtId="256" fontId="126" fillId="0" borderId="29">
      <alignment horizontal="right" vertical="center"/>
      <protection/>
    </xf>
    <xf numFmtId="255" fontId="66" fillId="0" borderId="29">
      <alignment horizontal="right"/>
      <protection/>
    </xf>
    <xf numFmtId="263" fontId="7" fillId="0" borderId="29">
      <alignment horizontal="right" vertical="center"/>
      <protection/>
    </xf>
    <xf numFmtId="264" fontId="126" fillId="0" borderId="29">
      <alignment horizontal="right" vertical="center"/>
      <protection/>
    </xf>
    <xf numFmtId="264" fontId="126" fillId="0" borderId="29">
      <alignment horizontal="right" vertical="center"/>
      <protection/>
    </xf>
    <xf numFmtId="256" fontId="126" fillId="0" borderId="29">
      <alignment horizontal="right" vertical="center"/>
      <protection/>
    </xf>
    <xf numFmtId="265" fontId="151" fillId="2" borderId="43" applyFont="0" applyFill="0" applyBorder="0">
      <alignment/>
      <protection/>
    </xf>
    <xf numFmtId="255" fontId="66" fillId="0" borderId="29">
      <alignment horizontal="right" vertical="center"/>
      <protection/>
    </xf>
    <xf numFmtId="255" fontId="66" fillId="0" borderId="29">
      <alignment horizontal="right" vertical="center"/>
      <protection/>
    </xf>
    <xf numFmtId="257" fontId="66" fillId="0" borderId="29">
      <alignment horizontal="right" vertical="center"/>
      <protection/>
    </xf>
    <xf numFmtId="266" fontId="66" fillId="0" borderId="29">
      <alignment horizontal="right" vertical="center"/>
      <protection/>
    </xf>
    <xf numFmtId="259" fontId="6" fillId="0" borderId="29">
      <alignment horizontal="right" vertical="center"/>
      <protection/>
    </xf>
    <xf numFmtId="256" fontId="126" fillId="0" borderId="29">
      <alignment horizontal="right" vertical="center"/>
      <protection/>
    </xf>
    <xf numFmtId="266" fontId="66" fillId="0" borderId="29">
      <alignment horizontal="right" vertical="center"/>
      <protection/>
    </xf>
    <xf numFmtId="259" fontId="6" fillId="0" borderId="29">
      <alignment horizontal="right" vertical="center"/>
      <protection/>
    </xf>
    <xf numFmtId="256" fontId="126" fillId="0" borderId="29">
      <alignment horizontal="right" vertical="center"/>
      <protection/>
    </xf>
    <xf numFmtId="256" fontId="126" fillId="0" borderId="29">
      <alignment horizontal="right" vertical="center"/>
      <protection/>
    </xf>
    <xf numFmtId="258" fontId="126" fillId="0" borderId="29">
      <alignment horizontal="right" vertical="center"/>
      <protection/>
    </xf>
    <xf numFmtId="255" fontId="66" fillId="0" borderId="29">
      <alignment horizontal="right" vertical="center"/>
      <protection/>
    </xf>
    <xf numFmtId="256" fontId="126" fillId="0" borderId="29">
      <alignment horizontal="right" vertical="center"/>
      <protection/>
    </xf>
    <xf numFmtId="258" fontId="126" fillId="0" borderId="29">
      <alignment horizontal="right" vertical="center"/>
      <protection/>
    </xf>
    <xf numFmtId="258" fontId="126" fillId="0" borderId="29">
      <alignment horizontal="right" vertical="center"/>
      <protection/>
    </xf>
    <xf numFmtId="259" fontId="6" fillId="0" borderId="29">
      <alignment horizontal="right" vertical="center"/>
      <protection/>
    </xf>
    <xf numFmtId="265" fontId="151" fillId="2" borderId="43" applyFont="0" applyFill="0" applyBorder="0">
      <alignment/>
      <protection/>
    </xf>
    <xf numFmtId="259" fontId="6" fillId="0" borderId="29">
      <alignment horizontal="right" vertical="center"/>
      <protection/>
    </xf>
    <xf numFmtId="259" fontId="6" fillId="0" borderId="29">
      <alignment horizontal="right" vertical="center"/>
      <protection/>
    </xf>
    <xf numFmtId="256" fontId="126" fillId="0" borderId="29">
      <alignment horizontal="right" vertical="center"/>
      <protection/>
    </xf>
    <xf numFmtId="256" fontId="126" fillId="0" borderId="29">
      <alignment horizontal="right" vertical="center"/>
      <protection/>
    </xf>
    <xf numFmtId="256" fontId="126" fillId="0" borderId="29">
      <alignment horizontal="right" vertical="center"/>
      <protection/>
    </xf>
    <xf numFmtId="255" fontId="66" fillId="0" borderId="29">
      <alignment horizontal="right" vertical="center"/>
      <protection/>
    </xf>
    <xf numFmtId="267" fontId="6" fillId="0" borderId="29">
      <alignment horizontal="right" vertical="center"/>
      <protection/>
    </xf>
    <xf numFmtId="267" fontId="6" fillId="0" borderId="29">
      <alignment horizontal="right" vertical="center"/>
      <protection/>
    </xf>
    <xf numFmtId="256" fontId="126" fillId="0" borderId="29">
      <alignment horizontal="right" vertical="center"/>
      <protection/>
    </xf>
    <xf numFmtId="259" fontId="6" fillId="0" borderId="29">
      <alignment horizontal="right" vertical="center"/>
      <protection/>
    </xf>
    <xf numFmtId="258" fontId="126" fillId="0" borderId="29">
      <alignment horizontal="right" vertical="center"/>
      <protection/>
    </xf>
    <xf numFmtId="255" fontId="66" fillId="0" borderId="29">
      <alignment horizontal="right" vertical="center"/>
      <protection/>
    </xf>
    <xf numFmtId="259" fontId="6" fillId="0" borderId="29">
      <alignment horizontal="right" vertical="center"/>
      <protection/>
    </xf>
    <xf numFmtId="258" fontId="126" fillId="0" borderId="29">
      <alignment horizontal="right" vertical="center"/>
      <protection/>
    </xf>
    <xf numFmtId="259" fontId="6" fillId="0" borderId="29">
      <alignment horizontal="right" vertical="center"/>
      <protection/>
    </xf>
    <xf numFmtId="258" fontId="126" fillId="0" borderId="29">
      <alignment horizontal="right" vertical="center"/>
      <protection/>
    </xf>
    <xf numFmtId="268" fontId="126" fillId="0" borderId="29">
      <alignment horizontal="right" vertical="center"/>
      <protection/>
    </xf>
    <xf numFmtId="268" fontId="126" fillId="0" borderId="29">
      <alignment horizontal="right" vertical="center"/>
      <protection/>
    </xf>
    <xf numFmtId="256" fontId="126" fillId="0" borderId="29">
      <alignment horizontal="right" vertical="center"/>
      <protection/>
    </xf>
    <xf numFmtId="255" fontId="66" fillId="0" borderId="29">
      <alignment horizontal="right" vertical="center"/>
      <protection/>
    </xf>
    <xf numFmtId="259" fontId="6"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69" fontId="6" fillId="0" borderId="29">
      <alignment horizontal="right" vertical="center"/>
      <protection/>
    </xf>
    <xf numFmtId="269" fontId="6"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58" fontId="126" fillId="0" borderId="29">
      <alignment horizontal="right" vertical="center"/>
      <protection/>
    </xf>
    <xf numFmtId="255" fontId="66" fillId="0" borderId="29">
      <alignment horizontal="right" vertical="center"/>
      <protection/>
    </xf>
    <xf numFmtId="256" fontId="126" fillId="0" borderId="29">
      <alignment horizontal="right" vertical="center"/>
      <protection/>
    </xf>
    <xf numFmtId="255" fontId="66" fillId="0" borderId="29">
      <alignment horizontal="right" vertical="center"/>
      <protection/>
    </xf>
    <xf numFmtId="268" fontId="126"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68" fontId="126" fillId="0" borderId="29">
      <alignment horizontal="right" vertical="center"/>
      <protection/>
    </xf>
    <xf numFmtId="256" fontId="126" fillId="0" borderId="29">
      <alignment horizontal="right" vertical="center"/>
      <protection/>
    </xf>
    <xf numFmtId="259" fontId="6" fillId="0" borderId="29">
      <alignment horizontal="right" vertical="center"/>
      <protection/>
    </xf>
    <xf numFmtId="268" fontId="126" fillId="0" borderId="29">
      <alignment horizontal="right" vertical="center"/>
      <protection/>
    </xf>
    <xf numFmtId="256" fontId="126" fillId="0" borderId="29">
      <alignment horizontal="right" vertical="center"/>
      <protection/>
    </xf>
    <xf numFmtId="256" fontId="126" fillId="0" borderId="29">
      <alignment horizontal="right" vertical="center"/>
      <protection/>
    </xf>
    <xf numFmtId="257" fontId="66"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70" fontId="18" fillId="0" borderId="29">
      <alignment horizontal="right" vertical="center"/>
      <protection/>
    </xf>
    <xf numFmtId="255" fontId="66" fillId="0" borderId="29">
      <alignment horizontal="right"/>
      <protection/>
    </xf>
    <xf numFmtId="259" fontId="6" fillId="0" borderId="29">
      <alignment horizontal="right" vertical="center"/>
      <protection/>
    </xf>
    <xf numFmtId="267" fontId="6" fillId="0" borderId="29">
      <alignment horizontal="right" vertical="center"/>
      <protection/>
    </xf>
    <xf numFmtId="268" fontId="126" fillId="0" borderId="29">
      <alignment horizontal="right" vertical="center"/>
      <protection/>
    </xf>
    <xf numFmtId="268" fontId="126" fillId="0" borderId="29">
      <alignment horizontal="right" vertical="center"/>
      <protection/>
    </xf>
    <xf numFmtId="255" fontId="66" fillId="0" borderId="29">
      <alignment horizontal="right" vertical="center"/>
      <protection/>
    </xf>
    <xf numFmtId="255" fontId="66" fillId="0" borderId="29">
      <alignment horizontal="right"/>
      <protection/>
    </xf>
    <xf numFmtId="260" fontId="21"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60" fontId="21" fillId="0" borderId="29">
      <alignment horizontal="right" vertical="center"/>
      <protection/>
    </xf>
    <xf numFmtId="255" fontId="66" fillId="0" borderId="29">
      <alignment horizontal="right" vertical="center"/>
      <protection/>
    </xf>
    <xf numFmtId="270" fontId="18" fillId="0" borderId="29">
      <alignment horizontal="right" vertical="center"/>
      <protection/>
    </xf>
    <xf numFmtId="255" fontId="66" fillId="0" borderId="29">
      <alignment horizontal="right" vertical="center"/>
      <protection/>
    </xf>
    <xf numFmtId="256" fontId="126" fillId="0" borderId="29">
      <alignment horizontal="right" vertical="center"/>
      <protection/>
    </xf>
    <xf numFmtId="255" fontId="66" fillId="0" borderId="29">
      <alignment horizontal="right" vertical="center"/>
      <protection/>
    </xf>
    <xf numFmtId="255" fontId="66" fillId="0" borderId="29">
      <alignment horizontal="right" vertical="center"/>
      <protection/>
    </xf>
    <xf numFmtId="260" fontId="21" fillId="0" borderId="29">
      <alignment horizontal="right" vertical="center"/>
      <protection/>
    </xf>
    <xf numFmtId="259" fontId="6" fillId="0" borderId="29">
      <alignment horizontal="right" vertical="center"/>
      <protection/>
    </xf>
    <xf numFmtId="255" fontId="66" fillId="0" borderId="29">
      <alignment horizontal="right" vertical="center"/>
      <protection/>
    </xf>
    <xf numFmtId="256" fontId="126" fillId="0" borderId="29">
      <alignment horizontal="right" vertical="center"/>
      <protection/>
    </xf>
    <xf numFmtId="259" fontId="6" fillId="0" borderId="29">
      <alignment horizontal="right" vertical="center"/>
      <protection/>
    </xf>
    <xf numFmtId="271" fontId="6" fillId="0" borderId="29">
      <alignment horizontal="right" vertical="center"/>
      <protection/>
    </xf>
    <xf numFmtId="260" fontId="21" fillId="0" borderId="29">
      <alignment horizontal="right" vertical="center"/>
      <protection/>
    </xf>
    <xf numFmtId="260" fontId="21" fillId="0" borderId="29">
      <alignment horizontal="right" vertical="center"/>
      <protection/>
    </xf>
    <xf numFmtId="256" fontId="126" fillId="0" borderId="29">
      <alignment horizontal="right" vertical="center"/>
      <protection/>
    </xf>
    <xf numFmtId="255" fontId="66" fillId="0" borderId="29">
      <alignment horizontal="right" vertical="center"/>
      <protection/>
    </xf>
    <xf numFmtId="259" fontId="6" fillId="0" borderId="29">
      <alignment horizontal="right" vertical="center"/>
      <protection/>
    </xf>
    <xf numFmtId="270" fontId="18" fillId="0" borderId="29">
      <alignment horizontal="right" vertical="center"/>
      <protection/>
    </xf>
    <xf numFmtId="270" fontId="18" fillId="0" borderId="29">
      <alignment horizontal="right" vertical="center"/>
      <protection/>
    </xf>
    <xf numFmtId="255" fontId="66" fillId="0" borderId="29">
      <alignment horizontal="right" vertical="center"/>
      <protection/>
    </xf>
    <xf numFmtId="208" fontId="75" fillId="0" borderId="2">
      <alignment/>
      <protection hidden="1"/>
    </xf>
    <xf numFmtId="49" fontId="20" fillId="0" borderId="0" applyFill="0" applyBorder="0" applyAlignment="0">
      <protection/>
    </xf>
    <xf numFmtId="0" fontId="4" fillId="0" borderId="0" applyFill="0" applyBorder="0" applyAlignment="0">
      <protection/>
    </xf>
    <xf numFmtId="261" fontId="4" fillId="0" borderId="0" applyFill="0" applyBorder="0" applyAlignment="0">
      <protection/>
    </xf>
    <xf numFmtId="183" fontId="66" fillId="0" borderId="29">
      <alignment horizontal="center"/>
      <protection/>
    </xf>
    <xf numFmtId="272" fontId="152" fillId="0" borderId="0" applyNumberFormat="0" applyFont="0" applyFill="0" applyBorder="0" applyAlignment="0">
      <protection/>
    </xf>
    <xf numFmtId="0" fontId="24" fillId="0" borderId="0">
      <alignment vertical="center" wrapText="1"/>
      <protection locked="0"/>
    </xf>
    <xf numFmtId="0" fontId="66" fillId="0" borderId="0" applyNumberFormat="0" applyFill="0" applyBorder="0" applyAlignment="0" applyProtection="0"/>
    <xf numFmtId="0" fontId="6" fillId="0" borderId="44">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7" fillId="0" borderId="5" applyNumberFormat="0" applyBorder="0" applyAlignment="0">
      <protection/>
    </xf>
    <xf numFmtId="0" fontId="153" fillId="0" borderId="34" applyNumberFormat="0" applyBorder="0" applyAlignment="0">
      <protection/>
    </xf>
    <xf numFmtId="3" fontId="154" fillId="0" borderId="7" applyNumberFormat="0" applyBorder="0" applyAlignment="0">
      <protection/>
    </xf>
    <xf numFmtId="49" fontId="155" fillId="0" borderId="0">
      <alignment horizontal="justify" vertical="center" wrapText="1"/>
      <protection/>
    </xf>
    <xf numFmtId="273" fontId="156" fillId="0" borderId="13">
      <alignment horizontal="right"/>
      <protection/>
    </xf>
    <xf numFmtId="0" fontId="157" fillId="0" borderId="5">
      <alignment horizontal="center" vertical="center" wrapText="1"/>
      <protection/>
    </xf>
    <xf numFmtId="0" fontId="158" fillId="0" borderId="0" applyNumberFormat="0" applyFill="0" applyBorder="0" applyAlignment="0" applyProtection="0"/>
    <xf numFmtId="0" fontId="159" fillId="0" borderId="0">
      <alignment horizontal="center"/>
      <protection/>
    </xf>
    <xf numFmtId="40" fontId="97" fillId="0" borderId="0">
      <alignment/>
      <protection/>
    </xf>
    <xf numFmtId="0" fontId="160" fillId="2" borderId="9" applyNumberFormat="0" applyAlignment="0" applyProtection="0"/>
    <xf numFmtId="0" fontId="161" fillId="0" borderId="5">
      <alignment/>
      <protection/>
    </xf>
    <xf numFmtId="3" fontId="162" fillId="0" borderId="0" applyNumberFormat="0" applyFill="0" applyBorder="0" applyAlignment="0" applyProtection="0"/>
    <xf numFmtId="0" fontId="163" fillId="0" borderId="13" applyBorder="0" applyAlignment="0">
      <protection/>
    </xf>
    <xf numFmtId="0" fontId="164" fillId="0" borderId="0" applyNumberFormat="0" applyFill="0" applyBorder="0" applyAlignment="0" applyProtection="0"/>
    <xf numFmtId="0" fontId="98" fillId="0" borderId="45" applyNumberFormat="0" applyFill="0" applyBorder="0" applyAlignment="0" applyProtection="0"/>
    <xf numFmtId="0" fontId="224" fillId="0" borderId="0" applyNumberFormat="0" applyFill="0" applyBorder="0" applyAlignment="0" applyProtection="0"/>
    <xf numFmtId="0" fontId="158" fillId="0" borderId="0" applyNumberFormat="0" applyFill="0" applyBorder="0" applyAlignment="0" applyProtection="0"/>
    <xf numFmtId="0" fontId="165" fillId="0" borderId="46" applyNumberFormat="0" applyFill="0" applyAlignment="0" applyProtection="0"/>
    <xf numFmtId="0" fontId="166" fillId="0" borderId="47" applyNumberFormat="0" applyBorder="0" applyAlignment="0">
      <protection/>
    </xf>
    <xf numFmtId="0" fontId="167" fillId="8" borderId="0" applyNumberFormat="0" applyBorder="0" applyAlignment="0" applyProtection="0"/>
    <xf numFmtId="0" fontId="225" fillId="0" borderId="48" applyNumberFormat="0" applyFill="0" applyAlignment="0" applyProtection="0"/>
    <xf numFmtId="0" fontId="4" fillId="0" borderId="42" applyNumberFormat="0" applyFont="0" applyFill="0" applyAlignment="0" applyProtection="0"/>
    <xf numFmtId="0" fontId="168" fillId="0" borderId="46" applyNumberFormat="0" applyFill="0" applyAlignment="0" applyProtection="0"/>
    <xf numFmtId="0" fontId="169" fillId="57" borderId="0" applyNumberFormat="0" applyBorder="0" applyAlignment="0" applyProtection="0"/>
    <xf numFmtId="171" fontId="4" fillId="0" borderId="0" applyFont="0" applyFill="0" applyBorder="0" applyAlignment="0" applyProtection="0"/>
    <xf numFmtId="274" fontId="4" fillId="0" borderId="0" applyFont="0" applyFill="0" applyBorder="0" applyAlignment="0" applyProtection="0"/>
    <xf numFmtId="275" fontId="112" fillId="0" borderId="0" applyFont="0" applyFill="0" applyBorder="0" applyAlignment="0" applyProtection="0"/>
    <xf numFmtId="276" fontId="170" fillId="0" borderId="0" applyFont="0" applyFill="0" applyBorder="0" applyAlignment="0" applyProtection="0"/>
    <xf numFmtId="277" fontId="7" fillId="0" borderId="0" applyFon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102" fillId="0" borderId="33">
      <alignment horizontal="center"/>
      <protection/>
    </xf>
    <xf numFmtId="261" fontId="66" fillId="0" borderId="0">
      <alignment/>
      <protection/>
    </xf>
    <xf numFmtId="213" fontId="66" fillId="0" borderId="1">
      <alignment/>
      <protection/>
    </xf>
    <xf numFmtId="0" fontId="173" fillId="0" borderId="0">
      <alignment/>
      <protection/>
    </xf>
    <xf numFmtId="0" fontId="174" fillId="0" borderId="0">
      <alignment/>
      <protection/>
    </xf>
    <xf numFmtId="3" fontId="66" fillId="0" borderId="0" applyNumberFormat="0" applyBorder="0" applyAlignment="0" applyProtection="0"/>
    <xf numFmtId="3" fontId="30" fillId="0" borderId="0">
      <alignment/>
      <protection locked="0"/>
    </xf>
    <xf numFmtId="0" fontId="174" fillId="0" borderId="0">
      <alignment/>
      <protection/>
    </xf>
    <xf numFmtId="0" fontId="175" fillId="0" borderId="49" applyFill="0" applyBorder="0" applyAlignment="0">
      <protection/>
    </xf>
    <xf numFmtId="238" fontId="176" fillId="66" borderId="13">
      <alignment vertical="top"/>
      <protection/>
    </xf>
    <xf numFmtId="0" fontId="155" fillId="67" borderId="1">
      <alignment horizontal="left" vertical="center"/>
      <protection/>
    </xf>
    <xf numFmtId="190" fontId="177" fillId="68" borderId="13">
      <alignment/>
      <protection/>
    </xf>
    <xf numFmtId="5" fontId="109" fillId="0" borderId="13">
      <alignment horizontal="left" vertical="top"/>
      <protection/>
    </xf>
    <xf numFmtId="0" fontId="178" fillId="69" borderId="0">
      <alignment horizontal="left" vertical="center"/>
      <protection/>
    </xf>
    <xf numFmtId="5" fontId="21" fillId="0" borderId="38">
      <alignment horizontal="left" vertical="top"/>
      <protection/>
    </xf>
    <xf numFmtId="0" fontId="179" fillId="0" borderId="38">
      <alignment horizontal="left" vertical="center"/>
      <protection/>
    </xf>
    <xf numFmtId="0" fontId="29" fillId="0" borderId="0">
      <alignment/>
      <protection/>
    </xf>
    <xf numFmtId="42" fontId="82" fillId="0" borderId="0" applyFont="0" applyFill="0" applyBorder="0" applyAlignment="0" applyProtection="0"/>
    <xf numFmtId="278" fontId="4" fillId="0" borderId="0" applyFont="0" applyFill="0" applyBorder="0" applyAlignment="0" applyProtection="0"/>
    <xf numFmtId="175" fontId="83" fillId="0" borderId="0" applyFont="0" applyFill="0" applyBorder="0" applyAlignment="0" applyProtection="0"/>
    <xf numFmtId="279" fontId="83" fillId="0" borderId="0" applyFont="0" applyFill="0" applyBorder="0" applyAlignment="0" applyProtection="0"/>
    <xf numFmtId="0" fontId="226" fillId="0" borderId="0" applyNumberFormat="0" applyFill="0" applyBorder="0" applyAlignment="0" applyProtection="0"/>
    <xf numFmtId="0" fontId="180" fillId="0" borderId="0" applyNumberFormat="0" applyFill="0" applyBorder="0" applyAlignment="0" applyProtection="0"/>
    <xf numFmtId="43" fontId="126" fillId="0" borderId="0" applyFont="0" applyFill="0" applyBorder="0" applyAlignment="0" applyProtection="0"/>
    <xf numFmtId="0" fontId="2" fillId="0" borderId="5">
      <alignment horizontal="center" vertical="center"/>
      <protection/>
    </xf>
    <xf numFmtId="0" fontId="181" fillId="0" borderId="50" applyNumberFormat="0" applyFont="0" applyAlignment="0">
      <protection/>
    </xf>
    <xf numFmtId="0" fontId="182" fillId="6" borderId="0" applyNumberFormat="0" applyBorder="0" applyAlignment="0" applyProtection="0"/>
    <xf numFmtId="0" fontId="183" fillId="0" borderId="0" applyNumberFormat="0" applyFill="0" applyBorder="0" applyAlignment="0" applyProtection="0"/>
    <xf numFmtId="171" fontId="6"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9" fontId="27" fillId="0" borderId="0" applyFont="0" applyFill="0" applyBorder="0" applyAlignment="0" applyProtection="0"/>
    <xf numFmtId="0" fontId="184" fillId="0" borderId="0">
      <alignment/>
      <protection/>
    </xf>
    <xf numFmtId="0" fontId="185" fillId="0" borderId="4">
      <alignment/>
      <protection/>
    </xf>
    <xf numFmtId="0" fontId="69" fillId="0" borderId="0">
      <alignment/>
      <protection/>
    </xf>
    <xf numFmtId="171" fontId="25" fillId="0" borderId="0" applyFont="0" applyFill="0" applyBorder="0" applyAlignment="0" applyProtection="0"/>
    <xf numFmtId="172" fontId="25" fillId="0" borderId="0" applyFont="0" applyFill="0" applyBorder="0" applyAlignment="0" applyProtection="0"/>
    <xf numFmtId="169" fontId="8" fillId="0" borderId="0" applyFon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7" fillId="0" borderId="0" applyFont="0" applyFill="0" applyBorder="0" applyAlignment="0" applyProtection="0"/>
    <xf numFmtId="0" fontId="27" fillId="0" borderId="0" applyFont="0" applyFill="0" applyBorder="0" applyAlignment="0" applyProtection="0"/>
    <xf numFmtId="188" fontId="27" fillId="0" borderId="0" applyFont="0" applyFill="0" applyBorder="0" applyAlignment="0" applyProtection="0"/>
    <xf numFmtId="198" fontId="27" fillId="0" borderId="0" applyFont="0" applyFill="0" applyBorder="0" applyAlignment="0" applyProtection="0"/>
    <xf numFmtId="0" fontId="27" fillId="0" borderId="0">
      <alignment/>
      <protection/>
    </xf>
    <xf numFmtId="0" fontId="27" fillId="0" borderId="0">
      <alignment/>
      <protection/>
    </xf>
    <xf numFmtId="43" fontId="21" fillId="0" borderId="0" applyFont="0" applyFill="0" applyBorder="0" applyAlignment="0" applyProtection="0"/>
    <xf numFmtId="41" fontId="4" fillId="0" borderId="0" applyFont="0" applyFill="0" applyBorder="0" applyAlignment="0" applyProtection="0"/>
    <xf numFmtId="0" fontId="4" fillId="0" borderId="0">
      <alignment/>
      <protection/>
    </xf>
    <xf numFmtId="176" fontId="25" fillId="0" borderId="0" applyFont="0" applyFill="0" applyBorder="0" applyAlignment="0" applyProtection="0"/>
    <xf numFmtId="6" fontId="15" fillId="0" borderId="0" applyFont="0" applyFill="0" applyBorder="0" applyAlignment="0" applyProtection="0"/>
    <xf numFmtId="206" fontId="25" fillId="0" borderId="0" applyFont="0" applyFill="0" applyBorder="0" applyAlignment="0" applyProtection="0"/>
    <xf numFmtId="0" fontId="186" fillId="0" borderId="0" applyNumberForma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87" fillId="0" borderId="0" applyNumberFormat="0" applyFill="0" applyBorder="0" applyAlignment="0" applyProtection="0"/>
    <xf numFmtId="0" fontId="113" fillId="0" borderId="0" applyFont="0" applyFill="0" applyBorder="0" applyAlignment="0" applyProtection="0"/>
    <xf numFmtId="0" fontId="113" fillId="0" borderId="0" applyFont="0" applyFill="0" applyBorder="0" applyAlignment="0" applyProtection="0"/>
    <xf numFmtId="0" fontId="2" fillId="0" borderId="0">
      <alignment vertical="center"/>
      <protection/>
    </xf>
  </cellStyleXfs>
  <cellXfs count="322">
    <xf numFmtId="0" fontId="0" fillId="0" borderId="0" xfId="0" applyAlignment="1">
      <alignment/>
    </xf>
    <xf numFmtId="0" fontId="3" fillId="70" borderId="1" xfId="1569" applyFont="1" applyFill="1" applyBorder="1" applyAlignment="1">
      <alignment horizontal="justify" vertical="center" wrapText="1"/>
      <protection/>
    </xf>
    <xf numFmtId="0" fontId="3" fillId="70" borderId="1" xfId="1568" applyFont="1" applyFill="1" applyBorder="1" applyAlignment="1">
      <alignment horizontal="center" vertical="center" wrapText="1"/>
      <protection/>
    </xf>
    <xf numFmtId="0" fontId="3" fillId="0" borderId="1" xfId="1568" applyFont="1" applyFill="1" applyBorder="1" applyAlignment="1">
      <alignment horizontal="right" vertical="center" wrapText="1"/>
      <protection/>
    </xf>
    <xf numFmtId="0" fontId="227" fillId="0" borderId="0" xfId="1568" applyFont="1" applyAlignment="1">
      <alignment vertical="center" wrapText="1"/>
      <protection/>
    </xf>
    <xf numFmtId="0" fontId="200" fillId="70" borderId="0" xfId="1568" applyFont="1" applyFill="1" applyAlignment="1">
      <alignment vertical="center" wrapText="1"/>
      <protection/>
    </xf>
    <xf numFmtId="0" fontId="97" fillId="70" borderId="1" xfId="1569" applyFont="1" applyFill="1" applyBorder="1" applyAlignment="1">
      <alignment horizontal="center" vertical="center" wrapText="1"/>
      <protection/>
    </xf>
    <xf numFmtId="0" fontId="201" fillId="70" borderId="0" xfId="1568" applyFont="1" applyFill="1" applyAlignment="1">
      <alignment vertical="center" wrapText="1"/>
      <protection/>
    </xf>
    <xf numFmtId="0" fontId="3" fillId="70" borderId="1" xfId="1568" applyFont="1" applyFill="1" applyBorder="1" applyAlignment="1">
      <alignment horizontal="right" vertical="center" wrapText="1"/>
      <protection/>
    </xf>
    <xf numFmtId="0" fontId="188" fillId="70" borderId="0" xfId="1478" applyFont="1" applyFill="1" applyAlignment="1">
      <alignment vertical="center" wrapText="1"/>
      <protection/>
    </xf>
    <xf numFmtId="0" fontId="200" fillId="70" borderId="0" xfId="1568" applyFont="1" applyFill="1" applyAlignment="1">
      <alignment horizontal="center" vertical="center" wrapText="1"/>
      <protection/>
    </xf>
    <xf numFmtId="0" fontId="188" fillId="70" borderId="0" xfId="1541" applyFont="1" applyFill="1" applyAlignment="1">
      <alignment vertical="center" wrapText="1"/>
      <protection/>
    </xf>
    <xf numFmtId="0" fontId="188" fillId="70" borderId="0" xfId="1541" applyFont="1" applyFill="1" applyAlignment="1">
      <alignment horizontal="left" vertical="center" wrapText="1"/>
      <protection/>
    </xf>
    <xf numFmtId="0" fontId="188" fillId="70" borderId="0" xfId="1541" applyFont="1" applyFill="1" applyAlignment="1">
      <alignment horizontal="center" vertical="center" wrapText="1"/>
      <protection/>
    </xf>
    <xf numFmtId="0" fontId="97" fillId="70" borderId="0" xfId="1541" applyFont="1" applyFill="1" applyAlignment="1">
      <alignment horizontal="center" vertical="center" wrapText="1"/>
      <protection/>
    </xf>
    <xf numFmtId="0" fontId="29" fillId="70" borderId="1" xfId="1541" applyFont="1" applyFill="1" applyBorder="1" applyAlignment="1">
      <alignment horizontal="center" vertical="center" wrapText="1"/>
      <protection/>
    </xf>
    <xf numFmtId="0" fontId="29" fillId="70" borderId="1" xfId="1527" applyFont="1" applyFill="1" applyBorder="1" applyAlignment="1">
      <alignment horizontal="center" vertical="center" wrapText="1"/>
      <protection/>
    </xf>
    <xf numFmtId="3" fontId="189" fillId="70" borderId="1" xfId="1541" applyNumberFormat="1" applyFont="1" applyFill="1" applyBorder="1" applyAlignment="1">
      <alignment horizontal="center" vertical="center" wrapText="1"/>
      <protection/>
    </xf>
    <xf numFmtId="0" fontId="97" fillId="70" borderId="0" xfId="1541" applyFont="1" applyFill="1" applyAlignment="1">
      <alignment vertical="center" wrapText="1"/>
      <protection/>
    </xf>
    <xf numFmtId="3" fontId="97" fillId="70" borderId="0" xfId="1541" applyNumberFormat="1" applyFont="1" applyFill="1" applyAlignment="1">
      <alignment horizontal="center" vertical="center" wrapText="1"/>
      <protection/>
    </xf>
    <xf numFmtId="212" fontId="188" fillId="70" borderId="0" xfId="1541" applyNumberFormat="1" applyFont="1" applyFill="1" applyAlignment="1">
      <alignment horizontal="center" vertical="center" wrapText="1"/>
      <protection/>
    </xf>
    <xf numFmtId="0" fontId="228" fillId="70" borderId="0" xfId="1568" applyFont="1" applyFill="1" applyAlignment="1">
      <alignment vertical="center" wrapText="1"/>
      <protection/>
    </xf>
    <xf numFmtId="0" fontId="229" fillId="70" borderId="0" xfId="1541" applyFont="1" applyFill="1" applyAlignment="1">
      <alignment vertical="center" wrapText="1"/>
      <protection/>
    </xf>
    <xf numFmtId="0" fontId="228" fillId="70" borderId="0" xfId="1568" applyFont="1" applyFill="1" applyBorder="1" applyAlignment="1">
      <alignment vertical="center" wrapText="1"/>
      <protection/>
    </xf>
    <xf numFmtId="0" fontId="230" fillId="70" borderId="0" xfId="1541" applyFont="1" applyFill="1" applyAlignment="1">
      <alignment vertical="center" wrapText="1"/>
      <protection/>
    </xf>
    <xf numFmtId="0" fontId="227" fillId="0" borderId="0" xfId="1568" applyFont="1" applyFill="1" applyAlignment="1">
      <alignment vertical="center" wrapText="1"/>
      <protection/>
    </xf>
    <xf numFmtId="0" fontId="2" fillId="0" borderId="1" xfId="1541" applyFont="1" applyFill="1" applyBorder="1" applyAlignment="1">
      <alignment horizontal="center" vertical="center" wrapText="1"/>
      <protection/>
    </xf>
    <xf numFmtId="0" fontId="2" fillId="0" borderId="1" xfId="1527" applyFont="1" applyFill="1" applyBorder="1" applyAlignment="1">
      <alignment horizontal="center" vertical="center" wrapText="1"/>
      <protection/>
    </xf>
    <xf numFmtId="3" fontId="3" fillId="0" borderId="1" xfId="1541" applyNumberFormat="1" applyFont="1" applyFill="1" applyBorder="1" applyAlignment="1">
      <alignment horizontal="center" vertical="center" wrapText="1"/>
      <protection/>
    </xf>
    <xf numFmtId="2" fontId="3" fillId="0" borderId="1" xfId="1541" applyNumberFormat="1" applyFont="1" applyFill="1" applyBorder="1" applyAlignment="1">
      <alignment horizontal="center" vertical="center" wrapText="1"/>
      <protection/>
    </xf>
    <xf numFmtId="1" fontId="3" fillId="0" borderId="1" xfId="1541" applyNumberFormat="1" applyFont="1" applyFill="1" applyBorder="1" applyAlignment="1">
      <alignment horizontal="center" vertical="center" wrapText="1"/>
      <protection/>
    </xf>
    <xf numFmtId="2" fontId="3" fillId="70" borderId="1" xfId="1568" applyNumberFormat="1" applyFont="1" applyFill="1" applyBorder="1" applyAlignment="1">
      <alignment horizontal="center" vertical="center" wrapText="1"/>
      <protection/>
    </xf>
    <xf numFmtId="0" fontId="97" fillId="70" borderId="0" xfId="1568" applyFont="1" applyFill="1" applyBorder="1" applyAlignment="1">
      <alignment horizontal="right" vertical="center" wrapText="1"/>
      <protection/>
    </xf>
    <xf numFmtId="0" fontId="3" fillId="70" borderId="0" xfId="1568" applyFont="1" applyFill="1" applyBorder="1" applyAlignment="1">
      <alignment horizontal="right" vertical="center" wrapText="1"/>
      <protection/>
    </xf>
    <xf numFmtId="0" fontId="3" fillId="70" borderId="0" xfId="1541" applyFont="1" applyFill="1" applyBorder="1" applyAlignment="1">
      <alignment horizontal="right" vertical="center" wrapText="1"/>
      <protection/>
    </xf>
    <xf numFmtId="0" fontId="231" fillId="70" borderId="0" xfId="1568" applyFont="1" applyFill="1" applyBorder="1" applyAlignment="1">
      <alignment horizontal="right" vertical="center" wrapText="1"/>
      <protection/>
    </xf>
    <xf numFmtId="0" fontId="231" fillId="70" borderId="0" xfId="1541" applyFont="1" applyFill="1" applyBorder="1" applyAlignment="1">
      <alignment horizontal="right" vertical="center" wrapText="1"/>
      <protection/>
    </xf>
    <xf numFmtId="0" fontId="228" fillId="70" borderId="0" xfId="1568" applyFont="1" applyFill="1" applyBorder="1" applyAlignment="1">
      <alignment horizontal="right" vertical="center" wrapText="1"/>
      <protection/>
    </xf>
    <xf numFmtId="0" fontId="188" fillId="70" borderId="0" xfId="1478" applyFont="1" applyFill="1" applyAlignment="1" quotePrefix="1">
      <alignment horizontal="right" vertical="center" wrapText="1"/>
      <protection/>
    </xf>
    <xf numFmtId="0" fontId="200" fillId="70" borderId="0" xfId="1568" applyFont="1" applyFill="1" applyAlignment="1">
      <alignment horizontal="right" vertical="center" wrapText="1"/>
      <protection/>
    </xf>
    <xf numFmtId="0" fontId="97" fillId="70" borderId="0" xfId="1568" applyFont="1" applyFill="1" applyBorder="1" applyAlignment="1">
      <alignment vertical="center" wrapText="1"/>
      <protection/>
    </xf>
    <xf numFmtId="0" fontId="3" fillId="70" borderId="0" xfId="1568" applyFont="1" applyFill="1" applyBorder="1" applyAlignment="1">
      <alignment vertical="center" wrapText="1"/>
      <protection/>
    </xf>
    <xf numFmtId="0" fontId="3" fillId="70" borderId="0" xfId="1541" applyFont="1" applyFill="1" applyBorder="1" applyAlignment="1">
      <alignment vertical="center" wrapText="1"/>
      <protection/>
    </xf>
    <xf numFmtId="0" fontId="231" fillId="70" borderId="0" xfId="1568" applyFont="1" applyFill="1" applyBorder="1" applyAlignment="1">
      <alignment vertical="center" wrapText="1"/>
      <protection/>
    </xf>
    <xf numFmtId="0" fontId="231" fillId="70" borderId="0" xfId="1541" applyFont="1" applyFill="1" applyBorder="1" applyAlignment="1">
      <alignment vertical="center" wrapText="1"/>
      <protection/>
    </xf>
    <xf numFmtId="0" fontId="188" fillId="70" borderId="0" xfId="1478" applyFont="1" applyFill="1" applyAlignment="1" quotePrefix="1">
      <alignment vertical="center" wrapText="1"/>
      <protection/>
    </xf>
    <xf numFmtId="0" fontId="188" fillId="70" borderId="1" xfId="1481" applyFont="1" applyFill="1" applyBorder="1" applyAlignment="1" applyProtection="1">
      <alignment horizontal="center" vertical="center" wrapText="1"/>
      <protection locked="0"/>
    </xf>
    <xf numFmtId="0" fontId="6" fillId="0" borderId="0" xfId="0" applyFont="1" applyAlignment="1">
      <alignment/>
    </xf>
    <xf numFmtId="0" fontId="206" fillId="0" borderId="0" xfId="1568" applyFont="1" applyAlignment="1">
      <alignment vertical="center" wrapText="1"/>
      <protection/>
    </xf>
    <xf numFmtId="0" fontId="207" fillId="0" borderId="0" xfId="1568" applyFont="1" applyAlignment="1">
      <alignment vertical="center" wrapText="1"/>
      <protection/>
    </xf>
    <xf numFmtId="0" fontId="2" fillId="70" borderId="1" xfId="1569" applyFont="1" applyFill="1" applyBorder="1" applyAlignment="1">
      <alignment horizontal="center" vertical="center" wrapText="1"/>
      <protection/>
    </xf>
    <xf numFmtId="0" fontId="2" fillId="70" borderId="1" xfId="1568" applyFont="1" applyFill="1" applyBorder="1" applyAlignment="1">
      <alignment horizontal="center" vertical="center" wrapText="1"/>
      <protection/>
    </xf>
    <xf numFmtId="0" fontId="2" fillId="0" borderId="1" xfId="1568" applyFont="1" applyFill="1" applyBorder="1" applyAlignment="1">
      <alignment horizontal="right" vertical="center" wrapText="1"/>
      <protection/>
    </xf>
    <xf numFmtId="0" fontId="2" fillId="70" borderId="1" xfId="1611" applyFont="1" applyFill="1" applyBorder="1" applyAlignment="1">
      <alignment vertical="center" wrapText="1"/>
      <protection/>
    </xf>
    <xf numFmtId="1" fontId="2" fillId="70" borderId="1" xfId="1568" applyNumberFormat="1" applyFont="1" applyFill="1" applyBorder="1" applyAlignment="1">
      <alignment horizontal="justify" vertical="center" wrapText="1"/>
      <protection/>
    </xf>
    <xf numFmtId="2" fontId="2" fillId="70" borderId="1" xfId="1568" applyNumberFormat="1" applyFont="1" applyFill="1" applyBorder="1" applyAlignment="1">
      <alignment horizontal="justify" vertical="center" wrapText="1"/>
      <protection/>
    </xf>
    <xf numFmtId="0" fontId="206" fillId="0" borderId="0" xfId="1568" applyFont="1" applyAlignment="1">
      <alignment horizontal="center" vertical="center" wrapText="1"/>
      <protection/>
    </xf>
    <xf numFmtId="0" fontId="206" fillId="0" borderId="0" xfId="1568" applyFont="1" applyAlignment="1">
      <alignment horizontal="justify" vertical="center" wrapText="1"/>
      <protection/>
    </xf>
    <xf numFmtId="0" fontId="2" fillId="70" borderId="51" xfId="1568" applyFont="1" applyFill="1" applyBorder="1" applyAlignment="1">
      <alignment horizontal="right" vertical="center" wrapText="1"/>
      <protection/>
    </xf>
    <xf numFmtId="0" fontId="2" fillId="70" borderId="0" xfId="1568" applyFont="1" applyFill="1" applyBorder="1" applyAlignment="1">
      <alignment horizontal="right" vertical="center" wrapText="1"/>
      <protection/>
    </xf>
    <xf numFmtId="2" fontId="2" fillId="70" borderId="1" xfId="1568" applyNumberFormat="1" applyFont="1" applyFill="1" applyBorder="1" applyAlignment="1">
      <alignment horizontal="left" vertical="center" wrapText="1"/>
      <protection/>
    </xf>
    <xf numFmtId="0" fontId="232" fillId="0" borderId="0" xfId="0" applyFont="1" applyAlignment="1">
      <alignment vertical="center" wrapText="1"/>
    </xf>
    <xf numFmtId="0" fontId="232" fillId="0" borderId="0" xfId="0" applyFont="1" applyAlignment="1">
      <alignment horizontal="center" vertical="center" wrapText="1"/>
    </xf>
    <xf numFmtId="0" fontId="231" fillId="0" borderId="0" xfId="0" applyFont="1" applyAlignment="1">
      <alignment vertical="center" wrapText="1"/>
    </xf>
    <xf numFmtId="0" fontId="233" fillId="0" borderId="0" xfId="0" applyFont="1" applyAlignment="1">
      <alignment vertical="center" wrapText="1"/>
    </xf>
    <xf numFmtId="0" fontId="2" fillId="0" borderId="1" xfId="0" applyFont="1" applyFill="1" applyBorder="1" applyAlignment="1">
      <alignment horizontal="center" vertical="center" wrapText="1"/>
    </xf>
    <xf numFmtId="0" fontId="192" fillId="0" borderId="1" xfId="0" applyFont="1" applyFill="1" applyBorder="1" applyAlignment="1">
      <alignment horizontal="center" vertical="center" wrapText="1"/>
    </xf>
    <xf numFmtId="0" fontId="127" fillId="0" borderId="0" xfId="1584" applyFont="1">
      <alignment/>
      <protection/>
    </xf>
    <xf numFmtId="0" fontId="3" fillId="0" borderId="38" xfId="1584" applyFont="1" applyBorder="1" applyAlignment="1">
      <alignment horizontal="center" vertical="center" wrapText="1"/>
      <protection/>
    </xf>
    <xf numFmtId="0" fontId="3" fillId="0" borderId="1" xfId="1584" applyFont="1" applyBorder="1" applyAlignment="1">
      <alignment horizontal="center" vertical="center" wrapText="1"/>
      <protection/>
    </xf>
    <xf numFmtId="0" fontId="2" fillId="0" borderId="34" xfId="1584" applyFont="1" applyBorder="1" applyAlignment="1">
      <alignment horizontal="center" vertical="center"/>
      <protection/>
    </xf>
    <xf numFmtId="0" fontId="2" fillId="0" borderId="34" xfId="1584" applyFont="1" applyFill="1" applyBorder="1" applyAlignment="1">
      <alignment vertical="center"/>
      <protection/>
    </xf>
    <xf numFmtId="212" fontId="2" fillId="0" borderId="34" xfId="1584" applyNumberFormat="1" applyFont="1" applyBorder="1" applyAlignment="1">
      <alignment horizontal="center" vertical="center"/>
      <protection/>
    </xf>
    <xf numFmtId="3" fontId="2" fillId="0" borderId="34" xfId="1584" applyNumberFormat="1" applyFont="1" applyBorder="1" applyAlignment="1">
      <alignment horizontal="center" vertical="center"/>
      <protection/>
    </xf>
    <xf numFmtId="2" fontId="2" fillId="0" borderId="34" xfId="1584" applyNumberFormat="1" applyFont="1" applyFill="1" applyBorder="1" applyAlignment="1" quotePrefix="1">
      <alignment horizontal="center" vertical="center"/>
      <protection/>
    </xf>
    <xf numFmtId="203" fontId="2" fillId="0" borderId="34" xfId="1584" applyNumberFormat="1" applyFont="1" applyFill="1" applyBorder="1" applyAlignment="1" quotePrefix="1">
      <alignment horizontal="center" vertical="center"/>
      <protection/>
    </xf>
    <xf numFmtId="4" fontId="2" fillId="0" borderId="34" xfId="1584" applyNumberFormat="1" applyFont="1" applyFill="1" applyBorder="1" applyAlignment="1" quotePrefix="1">
      <alignment horizontal="center" vertical="center"/>
      <protection/>
    </xf>
    <xf numFmtId="2" fontId="2" fillId="0" borderId="0" xfId="1584" applyNumberFormat="1" applyFont="1" applyFill="1" applyBorder="1" applyAlignment="1">
      <alignment horizontal="right"/>
      <protection/>
    </xf>
    <xf numFmtId="0" fontId="127" fillId="0" borderId="0" xfId="1584" applyFont="1" applyFill="1">
      <alignment/>
      <protection/>
    </xf>
    <xf numFmtId="0" fontId="2" fillId="0" borderId="5" xfId="1584" applyFont="1" applyBorder="1" applyAlignment="1">
      <alignment horizontal="center" vertical="center"/>
      <protection/>
    </xf>
    <xf numFmtId="0" fontId="2" fillId="0" borderId="5" xfId="1584" applyFont="1" applyFill="1" applyBorder="1" applyAlignment="1">
      <alignment vertical="center"/>
      <protection/>
    </xf>
    <xf numFmtId="212" fontId="2" fillId="0" borderId="5" xfId="1584" applyNumberFormat="1" applyFont="1" applyBorder="1" applyAlignment="1">
      <alignment horizontal="center" vertical="center"/>
      <protection/>
    </xf>
    <xf numFmtId="3" fontId="2" fillId="0" borderId="5" xfId="1584" applyNumberFormat="1" applyFont="1" applyBorder="1" applyAlignment="1">
      <alignment horizontal="center" vertical="center"/>
      <protection/>
    </xf>
    <xf numFmtId="2" fontId="2" fillId="0" borderId="5" xfId="1584" applyNumberFormat="1" applyFont="1" applyFill="1" applyBorder="1" applyAlignment="1" quotePrefix="1">
      <alignment horizontal="center" vertical="center"/>
      <protection/>
    </xf>
    <xf numFmtId="203" fontId="2" fillId="0" borderId="5" xfId="1584" applyNumberFormat="1" applyFont="1" applyFill="1" applyBorder="1" applyAlignment="1" quotePrefix="1">
      <alignment horizontal="center" vertical="center"/>
      <protection/>
    </xf>
    <xf numFmtId="4" fontId="2" fillId="0" borderId="5" xfId="1584" applyNumberFormat="1" applyFont="1" applyFill="1" applyBorder="1" applyAlignment="1" quotePrefix="1">
      <alignment horizontal="center" vertical="center"/>
      <protection/>
    </xf>
    <xf numFmtId="0" fontId="2" fillId="0" borderId="5" xfId="1584" applyFont="1" applyFill="1" applyBorder="1" applyAlignment="1">
      <alignment horizontal="left" vertical="center"/>
      <protection/>
    </xf>
    <xf numFmtId="200" fontId="127" fillId="0" borderId="0" xfId="1584" applyNumberFormat="1" applyFont="1">
      <alignment/>
      <protection/>
    </xf>
    <xf numFmtId="2" fontId="127" fillId="0" borderId="0" xfId="1584" applyNumberFormat="1" applyFont="1" applyFill="1">
      <alignment/>
      <protection/>
    </xf>
    <xf numFmtId="203" fontId="2" fillId="0" borderId="52" xfId="1584" applyNumberFormat="1" applyFont="1" applyFill="1" applyBorder="1" applyAlignment="1" quotePrefix="1">
      <alignment horizontal="center" vertical="center"/>
      <protection/>
    </xf>
    <xf numFmtId="4" fontId="2" fillId="0" borderId="52" xfId="1584" applyNumberFormat="1" applyFont="1" applyFill="1" applyBorder="1" applyAlignment="1" quotePrefix="1">
      <alignment horizontal="center" vertical="center"/>
      <protection/>
    </xf>
    <xf numFmtId="212" fontId="3" fillId="0" borderId="1" xfId="1584" applyNumberFormat="1" applyFont="1" applyBorder="1" applyAlignment="1">
      <alignment horizontal="center" vertical="center"/>
      <protection/>
    </xf>
    <xf numFmtId="3" fontId="3" fillId="0" borderId="1" xfId="1584" applyNumberFormat="1" applyFont="1" applyBorder="1" applyAlignment="1">
      <alignment horizontal="center" vertical="center"/>
      <protection/>
    </xf>
    <xf numFmtId="2" fontId="3" fillId="0" borderId="1" xfId="1584" applyNumberFormat="1" applyFont="1" applyFill="1" applyBorder="1" applyAlignment="1">
      <alignment horizontal="center" vertical="center"/>
      <protection/>
    </xf>
    <xf numFmtId="203" fontId="3" fillId="0" borderId="12" xfId="1584" applyNumberFormat="1" applyFont="1" applyFill="1" applyBorder="1" applyAlignment="1" quotePrefix="1">
      <alignment horizontal="center" vertical="center"/>
      <protection/>
    </xf>
    <xf numFmtId="0" fontId="127" fillId="0" borderId="0" xfId="1584" applyNumberFormat="1" applyFont="1" applyFill="1">
      <alignment/>
      <protection/>
    </xf>
    <xf numFmtId="1" fontId="3" fillId="0" borderId="1" xfId="1584" applyNumberFormat="1" applyFont="1" applyFill="1" applyBorder="1" applyAlignment="1">
      <alignment horizontal="center" vertical="center"/>
      <protection/>
    </xf>
    <xf numFmtId="0" fontId="3" fillId="0" borderId="0" xfId="1584" applyFont="1" applyBorder="1" applyAlignment="1">
      <alignment horizontal="center" vertical="center"/>
      <protection/>
    </xf>
    <xf numFmtId="212" fontId="3" fillId="0" borderId="0" xfId="1584" applyNumberFormat="1" applyFont="1" applyBorder="1" applyAlignment="1">
      <alignment horizontal="center" vertical="center"/>
      <protection/>
    </xf>
    <xf numFmtId="3" fontId="3" fillId="0" borderId="0" xfId="1584" applyNumberFormat="1" applyFont="1" applyBorder="1" applyAlignment="1">
      <alignment horizontal="center" vertical="center"/>
      <protection/>
    </xf>
    <xf numFmtId="2" fontId="3" fillId="0" borderId="0" xfId="1584" applyNumberFormat="1" applyFont="1" applyBorder="1" applyAlignment="1">
      <alignment horizontal="center" vertical="center"/>
      <protection/>
    </xf>
    <xf numFmtId="3" fontId="2" fillId="0" borderId="1" xfId="1541" applyNumberFormat="1" applyFont="1" applyFill="1" applyBorder="1" applyAlignment="1">
      <alignment horizontal="center" vertical="center" wrapText="1"/>
      <protection/>
    </xf>
    <xf numFmtId="0" fontId="2" fillId="0" borderId="1" xfId="1481" applyFont="1" applyFill="1" applyBorder="1" applyAlignment="1" applyProtection="1">
      <alignment vertical="center"/>
      <protection/>
    </xf>
    <xf numFmtId="3" fontId="2" fillId="0" borderId="1" xfId="0" applyNumberFormat="1" applyFont="1" applyFill="1" applyBorder="1" applyAlignment="1">
      <alignment horizontal="center" vertical="center"/>
    </xf>
    <xf numFmtId="2" fontId="2" fillId="0" borderId="1" xfId="1541" applyNumberFormat="1" applyFont="1" applyFill="1" applyBorder="1" applyAlignment="1">
      <alignment horizontal="center" vertical="center" wrapText="1"/>
      <protection/>
    </xf>
    <xf numFmtId="1" fontId="2" fillId="0" borderId="1" xfId="1541" applyNumberFormat="1" applyFont="1" applyFill="1" applyBorder="1" applyAlignment="1">
      <alignment horizontal="center" vertical="center" wrapText="1"/>
      <protection/>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194" fillId="0" borderId="1" xfId="0" applyFont="1" applyBorder="1" applyAlignment="1">
      <alignment horizontal="justify" vertical="center" wrapText="1"/>
    </xf>
    <xf numFmtId="0" fontId="2" fillId="70" borderId="1" xfId="1568" applyFont="1" applyFill="1" applyBorder="1" applyAlignment="1">
      <alignment horizontal="right" vertical="center" wrapText="1"/>
      <protection/>
    </xf>
    <xf numFmtId="0" fontId="2" fillId="70" borderId="0" xfId="1568" applyFont="1" applyFill="1" applyBorder="1" applyAlignment="1">
      <alignment horizontal="right" vertical="center" wrapText="1"/>
      <protection/>
    </xf>
    <xf numFmtId="0" fontId="2" fillId="70" borderId="0" xfId="1568" applyFont="1" applyFill="1" applyBorder="1" applyAlignment="1">
      <alignment vertical="center" wrapText="1"/>
      <protection/>
    </xf>
    <xf numFmtId="0" fontId="189" fillId="70" borderId="1" xfId="1541" applyFont="1" applyFill="1" applyBorder="1" applyAlignment="1">
      <alignment horizontal="center" vertical="center" wrapText="1"/>
      <protection/>
    </xf>
    <xf numFmtId="4" fontId="189" fillId="70" borderId="1" xfId="1541" applyNumberFormat="1" applyFont="1" applyFill="1" applyBorder="1" applyAlignment="1">
      <alignment horizontal="center" vertical="center" wrapText="1"/>
      <protection/>
    </xf>
    <xf numFmtId="0" fontId="3" fillId="70" borderId="1" xfId="1569" applyFont="1" applyFill="1" applyBorder="1" applyAlignment="1">
      <alignment horizontal="center" vertical="center" wrapText="1"/>
      <protection/>
    </xf>
    <xf numFmtId="0" fontId="97" fillId="0" borderId="1" xfId="0" applyFont="1" applyFill="1" applyBorder="1" applyAlignment="1">
      <alignment horizontal="center" vertical="center"/>
    </xf>
    <xf numFmtId="0" fontId="97" fillId="0" borderId="1" xfId="0" applyFont="1" applyFill="1" applyBorder="1" applyAlignment="1">
      <alignment horizontal="center" vertical="center" wrapText="1"/>
    </xf>
    <xf numFmtId="0" fontId="191" fillId="0" borderId="1" xfId="0" applyFont="1" applyFill="1" applyBorder="1" applyAlignment="1">
      <alignment horizontal="center" vertical="center" wrapText="1"/>
    </xf>
    <xf numFmtId="0" fontId="188" fillId="0" borderId="38" xfId="0" applyFont="1" applyFill="1" applyBorder="1" applyAlignment="1">
      <alignment horizontal="center" vertical="center" wrapText="1"/>
    </xf>
    <xf numFmtId="0" fontId="97" fillId="0" borderId="12" xfId="0" applyFont="1" applyFill="1" applyBorder="1" applyAlignment="1">
      <alignment horizontal="center" vertical="center" wrapText="1"/>
    </xf>
    <xf numFmtId="0" fontId="188" fillId="0" borderId="12" xfId="0" applyFont="1" applyFill="1" applyBorder="1" applyAlignment="1">
      <alignment horizontal="center" vertical="center" wrapText="1"/>
    </xf>
    <xf numFmtId="0" fontId="195" fillId="0" borderId="12" xfId="0" applyFont="1" applyFill="1" applyBorder="1" applyAlignment="1">
      <alignment horizontal="center" vertical="center" wrapText="1"/>
    </xf>
    <xf numFmtId="3" fontId="188" fillId="0" borderId="12" xfId="0" applyNumberFormat="1" applyFont="1" applyFill="1" applyBorder="1" applyAlignment="1">
      <alignment horizontal="center" vertical="center" wrapText="1"/>
    </xf>
    <xf numFmtId="0" fontId="97" fillId="0" borderId="1" xfId="0" applyFont="1" applyFill="1" applyBorder="1" applyAlignment="1">
      <alignment horizontal="left" vertical="center" wrapText="1"/>
    </xf>
    <xf numFmtId="2" fontId="97" fillId="0" borderId="1" xfId="0" applyNumberFormat="1" applyFont="1" applyFill="1" applyBorder="1" applyAlignment="1">
      <alignment horizontal="center" vertical="center" wrapText="1"/>
    </xf>
    <xf numFmtId="2" fontId="191" fillId="0" borderId="1" xfId="0" applyNumberFormat="1" applyFont="1" applyFill="1" applyBorder="1" applyAlignment="1">
      <alignment horizontal="center" vertical="center" wrapText="1"/>
    </xf>
    <xf numFmtId="3" fontId="97" fillId="0" borderId="1" xfId="0" applyNumberFormat="1" applyFont="1" applyFill="1" applyBorder="1" applyAlignment="1">
      <alignment horizontal="center" vertical="center" wrapText="1"/>
    </xf>
    <xf numFmtId="4" fontId="97" fillId="0" borderId="1" xfId="0" applyNumberFormat="1" applyFont="1" applyFill="1" applyBorder="1" applyAlignment="1">
      <alignment horizontal="center" vertical="center" wrapText="1"/>
    </xf>
    <xf numFmtId="4" fontId="191" fillId="0" borderId="1" xfId="0" applyNumberFormat="1" applyFont="1" applyFill="1" applyBorder="1" applyAlignment="1">
      <alignment horizontal="center" vertical="center" wrapText="1"/>
    </xf>
    <xf numFmtId="216" fontId="97" fillId="0" borderId="1" xfId="0" applyNumberFormat="1" applyFont="1" applyFill="1" applyBorder="1" applyAlignment="1">
      <alignment horizontal="center" vertical="center" wrapText="1"/>
    </xf>
    <xf numFmtId="0" fontId="188" fillId="0" borderId="1" xfId="0" applyFont="1" applyFill="1" applyBorder="1" applyAlignment="1">
      <alignment/>
    </xf>
    <xf numFmtId="0" fontId="188" fillId="0" borderId="1" xfId="0" applyFont="1" applyFill="1" applyBorder="1" applyAlignment="1">
      <alignment vertical="center"/>
    </xf>
    <xf numFmtId="2" fontId="97" fillId="0" borderId="1" xfId="1136" applyNumberFormat="1" applyFont="1" applyFill="1" applyBorder="1" applyAlignment="1">
      <alignment horizontal="center" vertical="center" wrapText="1"/>
    </xf>
    <xf numFmtId="200" fontId="188" fillId="0" borderId="1" xfId="0" applyNumberFormat="1" applyFont="1" applyFill="1" applyBorder="1" applyAlignment="1">
      <alignment horizontal="center" vertical="center" wrapText="1"/>
    </xf>
    <xf numFmtId="2" fontId="188" fillId="0" borderId="1" xfId="0" applyNumberFormat="1" applyFont="1" applyFill="1" applyBorder="1" applyAlignment="1">
      <alignment horizontal="center" vertical="center" wrapText="1"/>
    </xf>
    <xf numFmtId="4" fontId="97" fillId="0" borderId="1" xfId="1136" applyNumberFormat="1" applyFont="1" applyFill="1" applyBorder="1" applyAlignment="1">
      <alignment horizontal="center" vertical="center" wrapText="1"/>
    </xf>
    <xf numFmtId="9" fontId="188" fillId="0" borderId="1" xfId="1136" applyNumberFormat="1" applyFont="1" applyFill="1" applyBorder="1" applyAlignment="1">
      <alignment horizontal="center" vertical="center" wrapText="1"/>
    </xf>
    <xf numFmtId="9" fontId="188" fillId="0" borderId="1" xfId="0" applyNumberFormat="1" applyFont="1" applyFill="1" applyBorder="1" applyAlignment="1">
      <alignment/>
    </xf>
    <xf numFmtId="4" fontId="188" fillId="0" borderId="1" xfId="1136" applyNumberFormat="1" applyFont="1" applyFill="1" applyBorder="1" applyAlignment="1">
      <alignment horizontal="center" vertical="center" wrapText="1"/>
    </xf>
    <xf numFmtId="4" fontId="188" fillId="0" borderId="1" xfId="0" applyNumberFormat="1" applyFont="1" applyFill="1" applyBorder="1" applyAlignment="1">
      <alignment/>
    </xf>
    <xf numFmtId="2" fontId="191" fillId="0" borderId="1" xfId="1136" applyNumberFormat="1" applyFont="1" applyFill="1" applyBorder="1" applyAlignment="1">
      <alignment horizontal="center" vertical="center" wrapText="1"/>
    </xf>
    <xf numFmtId="2" fontId="188" fillId="0" borderId="1" xfId="1136" applyNumberFormat="1" applyFont="1" applyFill="1" applyBorder="1" applyAlignment="1">
      <alignment horizontal="center" vertical="center" wrapText="1"/>
    </xf>
    <xf numFmtId="3" fontId="97" fillId="0" borderId="1" xfId="1136" applyNumberFormat="1" applyFont="1" applyFill="1" applyBorder="1" applyAlignment="1">
      <alignment horizontal="center" vertical="center" wrapText="1"/>
    </xf>
    <xf numFmtId="1" fontId="97" fillId="0" borderId="1" xfId="1136" applyNumberFormat="1" applyFont="1" applyFill="1" applyBorder="1" applyAlignment="1">
      <alignment horizontal="center" vertical="center" wrapText="1"/>
    </xf>
    <xf numFmtId="200" fontId="188" fillId="0" borderId="1" xfId="1136" applyNumberFormat="1" applyFont="1" applyFill="1" applyBorder="1" applyAlignment="1">
      <alignment horizontal="center" vertical="center" wrapText="1"/>
    </xf>
    <xf numFmtId="4" fontId="191" fillId="0" borderId="1" xfId="1136" applyNumberFormat="1" applyFont="1" applyFill="1" applyBorder="1" applyAlignment="1">
      <alignment horizontal="center" vertical="center" wrapText="1"/>
    </xf>
    <xf numFmtId="9" fontId="97" fillId="0" borderId="1" xfId="0" applyNumberFormat="1" applyFont="1" applyFill="1" applyBorder="1" applyAlignment="1">
      <alignment horizontal="center" vertical="center" wrapText="1"/>
    </xf>
    <xf numFmtId="200" fontId="97" fillId="0" borderId="1" xfId="1136" applyNumberFormat="1" applyFont="1" applyFill="1" applyBorder="1" applyAlignment="1">
      <alignment horizontal="center" vertical="center" wrapText="1"/>
    </xf>
    <xf numFmtId="200" fontId="191" fillId="0" borderId="1" xfId="1136" applyNumberFormat="1" applyFont="1" applyFill="1" applyBorder="1" applyAlignment="1">
      <alignment horizontal="center" vertical="center" wrapText="1"/>
    </xf>
    <xf numFmtId="0" fontId="97" fillId="0" borderId="1" xfId="0" applyFont="1" applyFill="1" applyBorder="1" applyAlignment="1">
      <alignment vertical="center"/>
    </xf>
    <xf numFmtId="9" fontId="97" fillId="0" borderId="1" xfId="0" applyNumberFormat="1" applyFont="1" applyFill="1" applyBorder="1" applyAlignment="1">
      <alignment/>
    </xf>
    <xf numFmtId="4" fontId="97" fillId="0" borderId="1" xfId="0" applyNumberFormat="1" applyFont="1" applyFill="1" applyBorder="1" applyAlignment="1">
      <alignment/>
    </xf>
    <xf numFmtId="0" fontId="188" fillId="0" borderId="0" xfId="0" applyFont="1" applyFill="1" applyAlignment="1">
      <alignment/>
    </xf>
    <xf numFmtId="3" fontId="188" fillId="0" borderId="0" xfId="0" applyNumberFormat="1" applyFont="1" applyFill="1" applyAlignment="1">
      <alignment/>
    </xf>
    <xf numFmtId="10" fontId="188" fillId="0" borderId="0" xfId="0" applyNumberFormat="1" applyFont="1" applyFill="1" applyAlignment="1">
      <alignment/>
    </xf>
    <xf numFmtId="0" fontId="97" fillId="0" borderId="0" xfId="0" applyFont="1" applyFill="1" applyAlignment="1">
      <alignment horizontal="center"/>
    </xf>
    <xf numFmtId="0" fontId="97" fillId="0" borderId="0" xfId="1576" applyFont="1" applyFill="1" applyAlignment="1">
      <alignment horizontal="centerContinuous"/>
      <protection/>
    </xf>
    <xf numFmtId="0" fontId="188" fillId="0" borderId="0" xfId="0" applyFont="1" applyFill="1" applyAlignment="1">
      <alignment horizontal="centerContinuous"/>
    </xf>
    <xf numFmtId="3" fontId="188" fillId="0" borderId="0" xfId="0" applyNumberFormat="1" applyFont="1" applyFill="1" applyAlignment="1">
      <alignment horizontal="centerContinuous"/>
    </xf>
    <xf numFmtId="0" fontId="196" fillId="0" borderId="0" xfId="1576" applyFont="1" applyFill="1" applyAlignment="1">
      <alignment horizontal="centerContinuous"/>
      <protection/>
    </xf>
    <xf numFmtId="0" fontId="97" fillId="0" borderId="38" xfId="0" applyFont="1" applyFill="1" applyBorder="1" applyAlignment="1">
      <alignment horizontal="center" vertical="center"/>
    </xf>
    <xf numFmtId="0" fontId="188" fillId="0" borderId="1" xfId="0" applyFont="1" applyFill="1" applyBorder="1" applyAlignment="1">
      <alignment horizontal="center" vertical="center"/>
    </xf>
    <xf numFmtId="0" fontId="195" fillId="0" borderId="1" xfId="0" applyFont="1" applyFill="1" applyBorder="1" applyAlignment="1">
      <alignment horizontal="center" vertical="center"/>
    </xf>
    <xf numFmtId="0" fontId="195" fillId="0" borderId="0" xfId="0" applyFont="1" applyFill="1" applyAlignment="1">
      <alignment/>
    </xf>
    <xf numFmtId="2" fontId="188" fillId="0" borderId="0" xfId="0" applyNumberFormat="1" applyFont="1" applyFill="1" applyAlignment="1">
      <alignment/>
    </xf>
    <xf numFmtId="216" fontId="188" fillId="0" borderId="1" xfId="0" applyNumberFormat="1" applyFont="1" applyFill="1" applyBorder="1" applyAlignment="1">
      <alignment/>
    </xf>
    <xf numFmtId="0" fontId="191" fillId="0" borderId="1" xfId="0" applyFont="1" applyFill="1" applyBorder="1" applyAlignment="1">
      <alignment/>
    </xf>
    <xf numFmtId="0" fontId="195" fillId="0" borderId="1" xfId="0" applyFont="1" applyFill="1" applyBorder="1" applyAlignment="1">
      <alignment/>
    </xf>
    <xf numFmtId="3" fontId="188" fillId="0" borderId="1" xfId="0" applyNumberFormat="1" applyFont="1" applyFill="1" applyBorder="1" applyAlignment="1">
      <alignment/>
    </xf>
    <xf numFmtId="4" fontId="191" fillId="0" borderId="1" xfId="0" applyNumberFormat="1" applyFont="1" applyFill="1" applyBorder="1" applyAlignment="1">
      <alignment/>
    </xf>
    <xf numFmtId="2" fontId="191" fillId="0" borderId="1" xfId="0" applyNumberFormat="1" applyFont="1" applyFill="1" applyBorder="1" applyAlignment="1">
      <alignment/>
    </xf>
    <xf numFmtId="0" fontId="97" fillId="0" borderId="1" xfId="0" applyFont="1" applyFill="1" applyBorder="1" applyAlignment="1">
      <alignment/>
    </xf>
    <xf numFmtId="3" fontId="97" fillId="0" borderId="1" xfId="0" applyNumberFormat="1" applyFont="1" applyFill="1" applyBorder="1" applyAlignment="1">
      <alignment/>
    </xf>
    <xf numFmtId="0" fontId="188" fillId="0" borderId="1" xfId="0" applyFont="1" applyFill="1" applyBorder="1" applyAlignment="1">
      <alignment horizontal="center" vertical="center" wrapText="1"/>
    </xf>
    <xf numFmtId="3" fontId="188" fillId="0" borderId="1" xfId="0" applyNumberFormat="1" applyFont="1" applyFill="1" applyBorder="1" applyAlignment="1">
      <alignment horizontal="center" vertical="center" wrapText="1"/>
    </xf>
    <xf numFmtId="0" fontId="188" fillId="0" borderId="1" xfId="0" applyFont="1" applyFill="1" applyBorder="1" applyAlignment="1">
      <alignment horizontal="center"/>
    </xf>
    <xf numFmtId="0" fontId="188" fillId="0" borderId="1" xfId="0" applyFont="1" applyFill="1" applyBorder="1" applyAlignment="1">
      <alignment horizontal="left"/>
    </xf>
    <xf numFmtId="216" fontId="188" fillId="0" borderId="1" xfId="0" applyNumberFormat="1" applyFont="1" applyFill="1" applyBorder="1" applyAlignment="1">
      <alignment wrapText="1"/>
    </xf>
    <xf numFmtId="216" fontId="188" fillId="0" borderId="1" xfId="0" applyNumberFormat="1" applyFont="1" applyFill="1" applyBorder="1" applyAlignment="1">
      <alignment/>
    </xf>
    <xf numFmtId="2" fontId="97" fillId="0" borderId="1" xfId="0" applyNumberFormat="1" applyFont="1" applyFill="1" applyBorder="1" applyAlignment="1">
      <alignment/>
    </xf>
    <xf numFmtId="1" fontId="188" fillId="0" borderId="1" xfId="0" applyNumberFormat="1" applyFont="1" applyFill="1" applyBorder="1" applyAlignment="1">
      <alignment/>
    </xf>
    <xf numFmtId="0" fontId="188" fillId="0" borderId="1" xfId="0" applyFont="1" applyFill="1" applyBorder="1" applyAlignment="1">
      <alignment horizontal="left" wrapText="1"/>
    </xf>
    <xf numFmtId="0" fontId="97" fillId="0" borderId="1" xfId="0" applyFont="1" applyFill="1" applyBorder="1" applyAlignment="1">
      <alignment/>
    </xf>
    <xf numFmtId="0" fontId="188" fillId="0" borderId="1" xfId="0" applyFont="1" applyFill="1" applyBorder="1" applyAlignment="1">
      <alignment/>
    </xf>
    <xf numFmtId="1" fontId="97" fillId="0" borderId="1" xfId="0" applyNumberFormat="1" applyFont="1" applyFill="1" applyBorder="1" applyAlignment="1">
      <alignment/>
    </xf>
    <xf numFmtId="1" fontId="188" fillId="0" borderId="1" xfId="1609" applyNumberFormat="1" applyFont="1" applyFill="1" applyBorder="1" applyAlignment="1">
      <alignment horizontal="center" vertical="center"/>
      <protection/>
    </xf>
    <xf numFmtId="2" fontId="188" fillId="0" borderId="1" xfId="0" applyNumberFormat="1" applyFont="1" applyFill="1" applyBorder="1" applyAlignment="1">
      <alignment horizontal="center" vertical="center"/>
    </xf>
    <xf numFmtId="2" fontId="188" fillId="0" borderId="1" xfId="1145" applyNumberFormat="1" applyFont="1" applyFill="1" applyBorder="1" applyAlignment="1">
      <alignment horizontal="center" vertical="center"/>
    </xf>
    <xf numFmtId="200" fontId="188" fillId="0" borderId="1" xfId="0" applyNumberFormat="1" applyFont="1" applyFill="1" applyBorder="1" applyAlignment="1">
      <alignment/>
    </xf>
    <xf numFmtId="4" fontId="188" fillId="0" borderId="1" xfId="0" applyNumberFormat="1" applyFont="1" applyFill="1" applyBorder="1" applyAlignment="1">
      <alignment vertical="center" wrapText="1"/>
    </xf>
    <xf numFmtId="4" fontId="188" fillId="0" borderId="1" xfId="0" applyNumberFormat="1" applyFont="1" applyFill="1" applyBorder="1" applyAlignment="1">
      <alignment horizontal="center" vertical="center" wrapText="1"/>
    </xf>
    <xf numFmtId="216" fontId="188" fillId="0" borderId="1" xfId="0" applyNumberFormat="1" applyFont="1" applyFill="1" applyBorder="1" applyAlignment="1">
      <alignment horizontal="center" vertical="center" wrapText="1"/>
    </xf>
    <xf numFmtId="4" fontId="188" fillId="0" borderId="1" xfId="0" applyNumberFormat="1" applyFont="1" applyFill="1" applyBorder="1" applyAlignment="1">
      <alignment vertical="center"/>
    </xf>
    <xf numFmtId="4" fontId="188" fillId="0" borderId="1" xfId="0" applyNumberFormat="1" applyFont="1" applyFill="1" applyBorder="1" applyAlignment="1">
      <alignment horizontal="left" vertical="center"/>
    </xf>
    <xf numFmtId="4" fontId="188" fillId="0" borderId="0" xfId="0" applyNumberFormat="1" applyFont="1" applyFill="1" applyAlignment="1">
      <alignment/>
    </xf>
    <xf numFmtId="0" fontId="188" fillId="0" borderId="1" xfId="1609" applyFont="1" applyFill="1" applyBorder="1" applyAlignment="1">
      <alignment horizontal="center" vertical="center"/>
      <protection/>
    </xf>
    <xf numFmtId="280" fontId="188" fillId="0" borderId="1" xfId="1145" applyNumberFormat="1" applyFont="1" applyFill="1" applyBorder="1" applyAlignment="1">
      <alignment vertical="center"/>
    </xf>
    <xf numFmtId="281" fontId="188" fillId="0" borderId="1" xfId="1145" applyNumberFormat="1" applyFont="1" applyFill="1" applyBorder="1" applyAlignment="1">
      <alignment vertical="center"/>
    </xf>
    <xf numFmtId="0" fontId="188" fillId="0" borderId="1" xfId="0" applyFont="1" applyFill="1" applyBorder="1" applyAlignment="1">
      <alignment horizontal="left" vertical="center"/>
    </xf>
    <xf numFmtId="4" fontId="188" fillId="0" borderId="1" xfId="1145" applyNumberFormat="1" applyFont="1" applyFill="1" applyBorder="1" applyAlignment="1">
      <alignment/>
    </xf>
    <xf numFmtId="4" fontId="188" fillId="0" borderId="1" xfId="1145" applyNumberFormat="1" applyFont="1" applyFill="1" applyBorder="1" applyAlignment="1">
      <alignment vertical="center"/>
    </xf>
    <xf numFmtId="216" fontId="188" fillId="0" borderId="1" xfId="1145" applyNumberFormat="1" applyFont="1" applyFill="1" applyBorder="1" applyAlignment="1">
      <alignment/>
    </xf>
    <xf numFmtId="4" fontId="195" fillId="0" borderId="1" xfId="0" applyNumberFormat="1" applyFont="1" applyFill="1" applyBorder="1" applyAlignment="1">
      <alignment/>
    </xf>
    <xf numFmtId="43" fontId="188" fillId="0" borderId="1" xfId="0" applyNumberFormat="1" applyFont="1" applyFill="1" applyBorder="1" applyAlignment="1">
      <alignment/>
    </xf>
    <xf numFmtId="0" fontId="188" fillId="0" borderId="1" xfId="0" applyFont="1" applyFill="1" applyBorder="1" applyAlignment="1">
      <alignment horizontal="right"/>
    </xf>
    <xf numFmtId="2" fontId="188" fillId="0" borderId="1" xfId="0" applyNumberFormat="1" applyFont="1" applyFill="1" applyBorder="1" applyAlignment="1">
      <alignment/>
    </xf>
    <xf numFmtId="2" fontId="188" fillId="0" borderId="1" xfId="0" applyNumberFormat="1" applyFont="1" applyFill="1" applyBorder="1" applyAlignment="1">
      <alignment horizontal="right"/>
    </xf>
    <xf numFmtId="1" fontId="188" fillId="0" borderId="1" xfId="0" applyNumberFormat="1" applyFont="1" applyFill="1" applyBorder="1" applyAlignment="1">
      <alignment horizontal="right"/>
    </xf>
    <xf numFmtId="0" fontId="2" fillId="0" borderId="1" xfId="0" applyFont="1" applyFill="1" applyBorder="1" applyAlignment="1">
      <alignment horizontal="center"/>
    </xf>
    <xf numFmtId="0" fontId="2" fillId="0" borderId="1" xfId="0" applyFont="1" applyFill="1" applyBorder="1" applyAlignment="1">
      <alignment/>
    </xf>
    <xf numFmtId="2" fontId="2" fillId="0" borderId="1" xfId="1136" applyNumberFormat="1" applyFont="1" applyFill="1" applyBorder="1" applyAlignment="1">
      <alignment horizontal="center" vertical="center" wrapText="1"/>
    </xf>
    <xf numFmtId="0" fontId="2" fillId="0" borderId="1" xfId="0" applyFont="1" applyFill="1" applyBorder="1" applyAlignment="1">
      <alignment horizontal="right"/>
    </xf>
    <xf numFmtId="4" fontId="97" fillId="0" borderId="1" xfId="0" applyNumberFormat="1" applyFont="1" applyFill="1" applyBorder="1" applyAlignment="1">
      <alignment horizontal="center" vertical="center"/>
    </xf>
    <xf numFmtId="0" fontId="2" fillId="0" borderId="1" xfId="1609" applyFont="1" applyFill="1" applyBorder="1" applyAlignment="1">
      <alignment horizontal="center"/>
      <protection/>
    </xf>
    <xf numFmtId="280" fontId="2" fillId="0" borderId="1" xfId="1145" applyNumberFormat="1" applyFont="1" applyFill="1" applyBorder="1" applyAlignment="1">
      <alignment/>
    </xf>
    <xf numFmtId="2" fontId="2" fillId="0" borderId="1" xfId="1145" applyNumberFormat="1" applyFont="1" applyFill="1" applyBorder="1" applyAlignment="1">
      <alignment/>
    </xf>
    <xf numFmtId="280" fontId="3" fillId="0" borderId="1" xfId="1145" applyNumberFormat="1" applyFont="1" applyFill="1" applyBorder="1" applyAlignment="1">
      <alignment/>
    </xf>
    <xf numFmtId="0" fontId="127" fillId="0" borderId="1" xfId="0" applyFont="1" applyFill="1" applyBorder="1" applyAlignment="1">
      <alignment horizontal="center"/>
    </xf>
    <xf numFmtId="0" fontId="127" fillId="0" borderId="1" xfId="0" applyFont="1" applyFill="1" applyBorder="1" applyAlignment="1">
      <alignment/>
    </xf>
    <xf numFmtId="200" fontId="2" fillId="0" borderId="1" xfId="0" applyNumberFormat="1" applyFont="1" applyFill="1" applyBorder="1" applyAlignment="1">
      <alignment/>
    </xf>
    <xf numFmtId="0" fontId="3" fillId="0" borderId="1" xfId="1520" applyNumberFormat="1" applyFont="1" applyFill="1" applyBorder="1" applyAlignment="1">
      <alignment horizontal="center" vertical="center"/>
      <protection/>
    </xf>
    <xf numFmtId="0" fontId="2" fillId="0" borderId="1" xfId="1520" applyNumberFormat="1" applyFont="1" applyFill="1" applyBorder="1" applyAlignment="1">
      <alignment horizontal="center" vertical="center"/>
      <protection/>
    </xf>
    <xf numFmtId="1" fontId="3" fillId="0" borderId="1" xfId="1520" applyNumberFormat="1" applyFont="1" applyFill="1" applyBorder="1" applyAlignment="1">
      <alignment horizontal="center" vertical="center" wrapText="1"/>
      <protection/>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3" fontId="29" fillId="70" borderId="1" xfId="1541" applyNumberFormat="1" applyFont="1" applyFill="1" applyBorder="1" applyAlignment="1">
      <alignment horizontal="center" vertical="center" wrapText="1"/>
      <protection/>
    </xf>
    <xf numFmtId="0" fontId="29" fillId="70" borderId="1" xfId="1481" applyFont="1" applyFill="1" applyBorder="1" applyAlignment="1" applyProtection="1">
      <alignment vertical="center"/>
      <protection/>
    </xf>
    <xf numFmtId="3" fontId="29" fillId="70" borderId="1" xfId="0" applyNumberFormat="1" applyFont="1" applyFill="1" applyBorder="1" applyAlignment="1">
      <alignment horizontal="center" vertical="center"/>
    </xf>
    <xf numFmtId="2" fontId="29" fillId="70" borderId="1" xfId="1541" applyNumberFormat="1" applyFont="1" applyFill="1" applyBorder="1" applyAlignment="1">
      <alignment horizontal="center" vertical="center" wrapText="1"/>
      <protection/>
    </xf>
    <xf numFmtId="0" fontId="2" fillId="70" borderId="12" xfId="1611" applyFont="1" applyFill="1" applyBorder="1" applyAlignment="1">
      <alignment vertical="center" wrapText="1"/>
      <protection/>
    </xf>
    <xf numFmtId="0" fontId="2" fillId="70" borderId="1" xfId="0" applyFont="1" applyFill="1" applyBorder="1" applyAlignment="1">
      <alignment horizontal="justify" vertical="center" wrapText="1"/>
    </xf>
    <xf numFmtId="0" fontId="2" fillId="0" borderId="1" xfId="1569" applyFont="1" applyFill="1" applyBorder="1" applyAlignment="1">
      <alignment horizontal="center" vertical="center" wrapText="1"/>
      <protection/>
    </xf>
    <xf numFmtId="0" fontId="2" fillId="0" borderId="1" xfId="1611" applyFont="1" applyFill="1" applyBorder="1" applyAlignment="1">
      <alignment vertical="center" wrapText="1"/>
      <protection/>
    </xf>
    <xf numFmtId="0" fontId="2" fillId="0" borderId="1" xfId="1568" applyFont="1" applyFill="1" applyBorder="1" applyAlignment="1">
      <alignment horizontal="center" vertical="center" wrapText="1"/>
      <protection/>
    </xf>
    <xf numFmtId="2" fontId="2" fillId="0" borderId="1" xfId="1568" applyNumberFormat="1" applyFont="1" applyFill="1" applyBorder="1" applyAlignment="1">
      <alignment horizontal="justify" vertical="center" wrapText="1"/>
      <protection/>
    </xf>
    <xf numFmtId="1" fontId="2" fillId="70" borderId="1" xfId="1568" applyNumberFormat="1" applyFont="1" applyFill="1" applyBorder="1" applyAlignment="1" quotePrefix="1">
      <alignment horizontal="justify" vertical="center" wrapText="1"/>
      <protection/>
    </xf>
    <xf numFmtId="0" fontId="2" fillId="70" borderId="51" xfId="1611" applyFont="1" applyFill="1" applyBorder="1" applyAlignment="1">
      <alignment vertical="center" wrapText="1"/>
      <protection/>
    </xf>
    <xf numFmtId="2" fontId="2" fillId="70" borderId="1" xfId="1568" applyNumberFormat="1" applyFont="1" applyFill="1" applyBorder="1" applyAlignment="1" quotePrefix="1">
      <alignment horizontal="left" vertical="center" wrapText="1"/>
      <protection/>
    </xf>
    <xf numFmtId="0" fontId="2" fillId="70" borderId="12" xfId="1568" applyFont="1" applyFill="1" applyBorder="1" applyAlignment="1">
      <alignment horizontal="center" vertical="center" wrapText="1"/>
      <protection/>
    </xf>
    <xf numFmtId="0" fontId="2" fillId="0" borderId="1" xfId="0" applyFont="1" applyBorder="1" applyAlignment="1" quotePrefix="1">
      <alignment horizontal="left" vertical="center" wrapText="1"/>
    </xf>
    <xf numFmtId="4" fontId="188" fillId="0" borderId="1" xfId="0" applyNumberFormat="1" applyFont="1" applyFill="1" applyBorder="1" applyAlignment="1">
      <alignment horizontal="right"/>
    </xf>
    <xf numFmtId="0" fontId="188" fillId="0" borderId="1" xfId="0" applyNumberFormat="1" applyFont="1" applyFill="1" applyBorder="1" applyAlignment="1">
      <alignment horizontal="center"/>
    </xf>
    <xf numFmtId="4" fontId="188" fillId="0" borderId="1" xfId="0" applyNumberFormat="1" applyFont="1" applyFill="1" applyBorder="1" applyAlignment="1">
      <alignment horizontal="center"/>
    </xf>
    <xf numFmtId="1" fontId="2" fillId="0" borderId="1" xfId="1610" applyNumberFormat="1" applyFont="1" applyFill="1" applyBorder="1" applyAlignment="1">
      <alignment horizontal="center" vertical="center"/>
      <protection/>
    </xf>
    <xf numFmtId="2" fontId="2"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center" vertical="center"/>
    </xf>
    <xf numFmtId="0" fontId="194" fillId="0" borderId="1" xfId="0" applyFont="1" applyFill="1" applyBorder="1" applyAlignment="1">
      <alignment horizontal="center" vertical="center"/>
    </xf>
    <xf numFmtId="2" fontId="2" fillId="0" borderId="1" xfId="1609" applyNumberFormat="1" applyFont="1" applyFill="1" applyBorder="1" applyAlignment="1">
      <alignment horizontal="center" vertical="center" wrapText="1"/>
      <protection/>
    </xf>
    <xf numFmtId="0" fontId="2" fillId="0" borderId="1" xfId="1541"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0" fontId="3" fillId="0" borderId="29" xfId="1541" applyFont="1" applyFill="1" applyBorder="1" applyAlignment="1">
      <alignment horizontal="center" vertical="center" wrapText="1"/>
      <protection/>
    </xf>
    <xf numFmtId="0" fontId="3" fillId="0" borderId="51" xfId="1541" applyFont="1" applyFill="1" applyBorder="1" applyAlignment="1">
      <alignment horizontal="center" vertical="center" wrapText="1"/>
      <protection/>
    </xf>
    <xf numFmtId="0" fontId="192" fillId="0" borderId="1" xfId="0" applyFont="1" applyFill="1" applyBorder="1" applyAlignment="1">
      <alignment horizontal="center" vertical="center" wrapText="1"/>
    </xf>
    <xf numFmtId="0" fontId="3" fillId="0" borderId="0" xfId="1527" applyFont="1" applyFill="1" applyBorder="1" applyAlignment="1">
      <alignment horizontal="center" vertical="center" wrapText="1"/>
      <protection/>
    </xf>
    <xf numFmtId="4" fontId="2" fillId="0" borderId="1" xfId="1541" applyNumberFormat="1" applyFont="1" applyFill="1" applyBorder="1" applyAlignment="1">
      <alignment horizontal="center" vertical="center" wrapText="1"/>
      <protection/>
    </xf>
    <xf numFmtId="0" fontId="2" fillId="0" borderId="1" xfId="1541" applyFont="1" applyFill="1" applyBorder="1" applyAlignment="1">
      <alignment horizontal="center" vertical="center"/>
      <protection/>
    </xf>
    <xf numFmtId="0" fontId="3" fillId="0" borderId="29" xfId="1541" applyFont="1" applyFill="1" applyBorder="1" applyAlignment="1">
      <alignment horizontal="center" vertical="center"/>
      <protection/>
    </xf>
    <xf numFmtId="0" fontId="3" fillId="0" borderId="24" xfId="1541" applyFont="1" applyFill="1" applyBorder="1" applyAlignment="1">
      <alignment horizontal="center" vertical="center"/>
      <protection/>
    </xf>
    <xf numFmtId="0" fontId="3" fillId="0" borderId="1" xfId="1541" applyFont="1" applyFill="1" applyBorder="1" applyAlignment="1">
      <alignment horizontal="center" vertical="center" wrapText="1"/>
      <protection/>
    </xf>
    <xf numFmtId="0" fontId="190" fillId="70" borderId="1" xfId="0" applyFont="1" applyFill="1" applyBorder="1" applyAlignment="1">
      <alignment horizontal="center" vertical="center" wrapText="1"/>
    </xf>
    <xf numFmtId="0" fontId="189" fillId="70" borderId="1" xfId="1527" applyFont="1" applyFill="1" applyBorder="1" applyAlignment="1">
      <alignment horizontal="center" vertical="center" wrapText="1"/>
      <protection/>
    </xf>
    <xf numFmtId="0" fontId="190" fillId="70" borderId="1" xfId="1541" applyFont="1" applyFill="1" applyBorder="1" applyAlignment="1">
      <alignment horizontal="center" vertical="center" wrapText="1"/>
      <protection/>
    </xf>
    <xf numFmtId="0" fontId="189" fillId="70" borderId="1" xfId="1541" applyFont="1" applyFill="1" applyBorder="1" applyAlignment="1">
      <alignment horizontal="center" vertical="center" wrapText="1"/>
      <protection/>
    </xf>
    <xf numFmtId="0" fontId="188" fillId="70" borderId="53" xfId="1541" applyFont="1" applyFill="1" applyBorder="1" applyAlignment="1">
      <alignment horizontal="left" vertical="center" wrapText="1"/>
      <protection/>
    </xf>
    <xf numFmtId="0" fontId="97" fillId="70" borderId="0" xfId="1527" applyFont="1" applyFill="1" applyAlignment="1">
      <alignment horizontal="center" vertical="center" wrapText="1"/>
      <protection/>
    </xf>
    <xf numFmtId="4" fontId="189" fillId="70" borderId="1" xfId="1541" applyNumberFormat="1" applyFont="1" applyFill="1" applyBorder="1" applyAlignment="1">
      <alignment horizontal="center" vertical="center" wrapText="1"/>
      <protection/>
    </xf>
    <xf numFmtId="0" fontId="97" fillId="70" borderId="1" xfId="1541" applyFont="1" applyFill="1" applyBorder="1" applyAlignment="1">
      <alignment horizontal="center" vertical="center" wrapText="1"/>
      <protection/>
    </xf>
    <xf numFmtId="0" fontId="197" fillId="0" borderId="0" xfId="0" applyFont="1" applyAlignment="1">
      <alignment horizontal="center" vertical="center" wrapText="1"/>
    </xf>
    <xf numFmtId="0" fontId="3" fillId="0" borderId="1" xfId="0" applyFont="1" applyBorder="1" applyAlignment="1">
      <alignment horizontal="center" vertical="center" wrapText="1"/>
    </xf>
    <xf numFmtId="0" fontId="2" fillId="0" borderId="0" xfId="1478" applyFont="1" applyFill="1" applyAlignment="1">
      <alignment horizontal="left" vertical="center" wrapText="1"/>
      <protection/>
    </xf>
    <xf numFmtId="0" fontId="2" fillId="0" borderId="0" xfId="1478" applyFont="1" applyFill="1" applyAlignment="1" quotePrefix="1">
      <alignment horizontal="left" vertical="center" wrapText="1"/>
      <protection/>
    </xf>
    <xf numFmtId="0" fontId="3" fillId="0" borderId="54" xfId="1568" applyFont="1" applyBorder="1" applyAlignment="1">
      <alignment horizontal="center" vertical="center" wrapText="1"/>
      <protection/>
    </xf>
    <xf numFmtId="0" fontId="3" fillId="0" borderId="1" xfId="1568" applyFont="1" applyBorder="1" applyAlignment="1">
      <alignment horizontal="center" vertical="center" wrapText="1"/>
      <protection/>
    </xf>
    <xf numFmtId="0" fontId="3" fillId="70" borderId="29" xfId="1569" applyFont="1" applyFill="1" applyBorder="1" applyAlignment="1">
      <alignment horizontal="center" vertical="center" wrapText="1"/>
      <protection/>
    </xf>
    <xf numFmtId="0" fontId="3" fillId="70" borderId="51" xfId="1569" applyFont="1" applyFill="1" applyBorder="1" applyAlignment="1">
      <alignment horizontal="center" vertical="center" wrapText="1"/>
      <protection/>
    </xf>
    <xf numFmtId="0" fontId="3" fillId="70" borderId="29" xfId="1568" applyFont="1" applyFill="1" applyBorder="1" applyAlignment="1">
      <alignment horizontal="center" vertical="center" wrapText="1"/>
      <protection/>
    </xf>
    <xf numFmtId="0" fontId="3" fillId="70" borderId="51" xfId="1568" applyFont="1" applyFill="1" applyBorder="1" applyAlignment="1">
      <alignment horizontal="center" vertical="center" wrapText="1"/>
      <protection/>
    </xf>
    <xf numFmtId="0" fontId="188" fillId="70" borderId="0" xfId="1478" applyFont="1" applyFill="1" applyAlignment="1">
      <alignment horizontal="left" vertical="center" wrapText="1"/>
      <protection/>
    </xf>
    <xf numFmtId="0" fontId="188" fillId="70" borderId="0" xfId="1478" applyFont="1" applyFill="1" applyAlignment="1" quotePrefix="1">
      <alignment horizontal="left" vertical="center" wrapText="1"/>
      <protection/>
    </xf>
    <xf numFmtId="0" fontId="97" fillId="70" borderId="54" xfId="1568" applyFont="1" applyFill="1" applyBorder="1" applyAlignment="1">
      <alignment horizontal="center" vertical="center" wrapText="1"/>
      <protection/>
    </xf>
    <xf numFmtId="0" fontId="97" fillId="70" borderId="1" xfId="1568" applyFont="1" applyFill="1" applyBorder="1" applyAlignment="1">
      <alignment horizontal="center" vertical="center" wrapText="1"/>
      <protection/>
    </xf>
    <xf numFmtId="0" fontId="3" fillId="70" borderId="1" xfId="1569" applyFont="1" applyFill="1" applyBorder="1" applyAlignment="1">
      <alignment horizontal="center" vertical="center" wrapText="1"/>
      <protection/>
    </xf>
    <xf numFmtId="0" fontId="3" fillId="70" borderId="13" xfId="1568" applyFont="1" applyFill="1" applyBorder="1" applyAlignment="1">
      <alignment horizontal="center" vertical="center" wrapText="1"/>
      <protection/>
    </xf>
    <xf numFmtId="0" fontId="3" fillId="70" borderId="12" xfId="1568" applyFont="1" applyFill="1" applyBorder="1" applyAlignment="1">
      <alignment horizontal="center" vertical="center" wrapText="1"/>
      <protection/>
    </xf>
    <xf numFmtId="0" fontId="195" fillId="0" borderId="13" xfId="0" applyFont="1" applyFill="1" applyBorder="1" applyAlignment="1">
      <alignment horizontal="center" vertical="center" wrapText="1"/>
    </xf>
    <xf numFmtId="0" fontId="195" fillId="0" borderId="12" xfId="0" applyFont="1" applyFill="1" applyBorder="1" applyAlignment="1">
      <alignment horizontal="center" vertical="center" wrapText="1"/>
    </xf>
    <xf numFmtId="0" fontId="191" fillId="0" borderId="1" xfId="0" applyFont="1" applyFill="1" applyBorder="1" applyAlignment="1">
      <alignment horizontal="center" vertical="center" wrapText="1"/>
    </xf>
    <xf numFmtId="0" fontId="188" fillId="0" borderId="13" xfId="0" applyFont="1" applyFill="1" applyBorder="1" applyAlignment="1">
      <alignment horizontal="center" vertical="center" wrapText="1"/>
    </xf>
    <xf numFmtId="0" fontId="188" fillId="0" borderId="38" xfId="0" applyFont="1" applyFill="1" applyBorder="1" applyAlignment="1">
      <alignment horizontal="center" vertical="center" wrapText="1"/>
    </xf>
    <xf numFmtId="0" fontId="188" fillId="0" borderId="12" xfId="0" applyFont="1" applyFill="1" applyBorder="1" applyAlignment="1">
      <alignment horizontal="center" vertical="center" wrapText="1"/>
    </xf>
    <xf numFmtId="0" fontId="97" fillId="0" borderId="13" xfId="0" applyFont="1" applyFill="1" applyBorder="1" applyAlignment="1">
      <alignment horizontal="center" vertical="center" wrapText="1"/>
    </xf>
    <xf numFmtId="0" fontId="97" fillId="0" borderId="38" xfId="0" applyFont="1" applyFill="1" applyBorder="1" applyAlignment="1">
      <alignment horizontal="center" vertical="center" wrapText="1"/>
    </xf>
    <xf numFmtId="0" fontId="97" fillId="0" borderId="12" xfId="0" applyFont="1" applyFill="1" applyBorder="1" applyAlignment="1">
      <alignment horizontal="center" vertical="center" wrapText="1"/>
    </xf>
    <xf numFmtId="3" fontId="188" fillId="0" borderId="13" xfId="0" applyNumberFormat="1" applyFont="1" applyFill="1" applyBorder="1" applyAlignment="1">
      <alignment horizontal="center" vertical="center" wrapText="1"/>
    </xf>
    <xf numFmtId="3" fontId="188" fillId="0" borderId="38" xfId="0" applyNumberFormat="1" applyFont="1" applyFill="1" applyBorder="1" applyAlignment="1">
      <alignment horizontal="center" vertical="center" wrapText="1"/>
    </xf>
    <xf numFmtId="3" fontId="188" fillId="0" borderId="12" xfId="0" applyNumberFormat="1" applyFont="1" applyFill="1" applyBorder="1" applyAlignment="1">
      <alignment horizontal="center" vertical="center" wrapText="1"/>
    </xf>
    <xf numFmtId="0" fontId="195" fillId="0" borderId="1" xfId="0" applyFont="1" applyFill="1" applyBorder="1" applyAlignment="1">
      <alignment horizontal="center" vertical="center" wrapText="1"/>
    </xf>
    <xf numFmtId="0" fontId="97" fillId="0" borderId="13" xfId="0" applyFont="1" applyFill="1" applyBorder="1" applyAlignment="1">
      <alignment horizontal="center" vertical="center"/>
    </xf>
    <xf numFmtId="0" fontId="97" fillId="0" borderId="38" xfId="0" applyFont="1" applyFill="1" applyBorder="1" applyAlignment="1">
      <alignment horizontal="center" vertical="center"/>
    </xf>
    <xf numFmtId="0" fontId="97" fillId="0" borderId="1" xfId="0" applyFont="1" applyFill="1" applyBorder="1" applyAlignment="1">
      <alignment horizontal="center" vertical="center"/>
    </xf>
    <xf numFmtId="0" fontId="97" fillId="0" borderId="1" xfId="0" applyFont="1" applyFill="1" applyBorder="1" applyAlignment="1">
      <alignment horizontal="center" vertical="center" wrapText="1"/>
    </xf>
    <xf numFmtId="0" fontId="191" fillId="0" borderId="1" xfId="0" applyFont="1" applyFill="1" applyBorder="1" applyAlignment="1">
      <alignment horizontal="center" vertical="center"/>
    </xf>
    <xf numFmtId="0" fontId="97" fillId="0" borderId="0" xfId="0" applyFont="1" applyFill="1" applyAlignment="1">
      <alignment horizontal="center" wrapText="1"/>
    </xf>
    <xf numFmtId="0" fontId="97" fillId="0" borderId="0" xfId="0" applyFont="1" applyFill="1" applyAlignment="1">
      <alignment horizontal="center"/>
    </xf>
    <xf numFmtId="0" fontId="97" fillId="0" borderId="0" xfId="0" applyFont="1" applyFill="1" applyBorder="1" applyAlignment="1">
      <alignment horizontal="center" wrapText="1"/>
    </xf>
    <xf numFmtId="0" fontId="195" fillId="0" borderId="54" xfId="0" applyFont="1" applyFill="1" applyBorder="1" applyAlignment="1">
      <alignment horizontal="center" vertical="center" wrapText="1"/>
    </xf>
    <xf numFmtId="0" fontId="196" fillId="0" borderId="0" xfId="0" applyFont="1" applyFill="1" applyAlignment="1">
      <alignment horizontal="center" wrapText="1"/>
    </xf>
    <xf numFmtId="0" fontId="196" fillId="0" borderId="0" xfId="0" applyFont="1" applyFill="1" applyAlignment="1">
      <alignment horizontal="center"/>
    </xf>
    <xf numFmtId="0" fontId="97" fillId="0" borderId="54" xfId="0" applyFont="1" applyFill="1" applyBorder="1" applyAlignment="1">
      <alignment horizontal="center" vertical="center" wrapText="1"/>
    </xf>
    <xf numFmtId="0" fontId="97" fillId="0" borderId="0" xfId="1584" applyFont="1" applyBorder="1" applyAlignment="1">
      <alignment horizontal="center" vertical="center" wrapText="1"/>
      <protection/>
    </xf>
    <xf numFmtId="0" fontId="193" fillId="0" borderId="54" xfId="1584" applyFont="1" applyBorder="1" applyAlignment="1">
      <alignment horizontal="center" vertical="center" wrapText="1"/>
      <protection/>
    </xf>
    <xf numFmtId="0" fontId="3" fillId="0" borderId="1" xfId="1584" applyFont="1" applyBorder="1" applyAlignment="1">
      <alignment horizontal="center" vertical="center"/>
      <protection/>
    </xf>
    <xf numFmtId="0" fontId="3" fillId="0" borderId="38" xfId="1584" applyFont="1" applyBorder="1" applyAlignment="1">
      <alignment horizontal="center" vertical="center" wrapText="1"/>
      <protection/>
    </xf>
    <xf numFmtId="0" fontId="3" fillId="0" borderId="29" xfId="1584" applyFont="1" applyBorder="1" applyAlignment="1">
      <alignment horizontal="center" vertical="center" wrapText="1"/>
      <protection/>
    </xf>
    <xf numFmtId="0" fontId="3" fillId="0" borderId="51" xfId="1584" applyFont="1" applyBorder="1" applyAlignment="1">
      <alignment horizontal="center" vertical="center" wrapText="1"/>
      <protection/>
    </xf>
    <xf numFmtId="0" fontId="3" fillId="0" borderId="1" xfId="1584" applyFont="1" applyBorder="1" applyAlignment="1">
      <alignment horizontal="center" vertical="center" wrapText="1"/>
      <protection/>
    </xf>
    <xf numFmtId="0" fontId="188" fillId="0" borderId="0" xfId="1584" applyFont="1" applyFill="1" applyAlignment="1" quotePrefix="1">
      <alignment horizontal="left" vertical="center" wrapText="1"/>
      <protection/>
    </xf>
    <xf numFmtId="0" fontId="3" fillId="0" borderId="29" xfId="1584" applyFont="1" applyBorder="1" applyAlignment="1">
      <alignment horizontal="center" vertical="center"/>
      <protection/>
    </xf>
    <xf numFmtId="0" fontId="3" fillId="0" borderId="24" xfId="1584" applyFont="1" applyBorder="1" applyAlignment="1">
      <alignment horizontal="center" vertical="center"/>
      <protection/>
    </xf>
    <xf numFmtId="0" fontId="188" fillId="0" borderId="0" xfId="1584" applyFont="1" applyAlignment="1" quotePrefix="1">
      <alignment horizontal="left" vertical="center" wrapText="1"/>
      <protection/>
    </xf>
  </cellXfs>
  <cellStyles count="1977">
    <cellStyle name="Normal" xfId="0"/>
    <cellStyle name="_x0001_" xfId="15"/>
    <cellStyle name="          &#13;&#10;shell=progman.exe&#13;&#10;m" xfId="16"/>
    <cellStyle name="&#13;&#10;JournalTemplate=C:\COMFO\CTALK\JOURSTD.TPL&#13;&#10;LbStateAddress=3 3 0 251 1 89 2 311&#13;&#10;LbStateJou" xfId="17"/>
    <cellStyle name="#,##0" xfId="18"/>
    <cellStyle name="%" xfId="19"/>
    <cellStyle name="%_Phụ luc goi 5" xfId="20"/>
    <cellStyle name="." xfId="21"/>
    <cellStyle name="??" xfId="22"/>
    <cellStyle name="?? [0.00]_      " xfId="23"/>
    <cellStyle name="?? [0]" xfId="24"/>
    <cellStyle name="?_x001D_??%U©÷u&amp;H©÷9_x0008_? s&#10;_x0007__x0001__x0001_" xfId="25"/>
    <cellStyle name="?_x001D_??%U©÷u&amp;H©÷9_x0008_? s&#10;_x0007__x0001__x0001_" xfId="26"/>
    <cellStyle name="???? [0.00]_      " xfId="27"/>
    <cellStyle name="??????" xfId="28"/>
    <cellStyle name="????_      " xfId="29"/>
    <cellStyle name="???[0]_?? DI" xfId="30"/>
    <cellStyle name="???_?? DI" xfId="31"/>
    <cellStyle name="???R쀀Àok1" xfId="32"/>
    <cellStyle name="??[0]_BRE" xfId="33"/>
    <cellStyle name="??_      " xfId="34"/>
    <cellStyle name="??A? [0]_laroux_1_¢¬???¢â? " xfId="35"/>
    <cellStyle name="??A?_laroux_1_¢¬???¢â? " xfId="36"/>
    <cellStyle name="?¡±¢¥?_?¨ù??¢´¢¥_¢¬???¢â? " xfId="37"/>
    <cellStyle name="_x0001_?¶æµ_x001B_ºß­ " xfId="38"/>
    <cellStyle name="_x0001_?¶æµ_x001B_ºß­_" xfId="39"/>
    <cellStyle name="?ðÇ%U?&amp;H?_x0008_?s&#10;_x0007__x0001__x0001_" xfId="40"/>
    <cellStyle name="[0]_Chi phÝ kh¸c_V" xfId="41"/>
    <cellStyle name="_x0001_\Ô" xfId="42"/>
    <cellStyle name="_1 TONG HOP - CA NA" xfId="43"/>
    <cellStyle name="_1.Tong hop KL, GT  - Dien chieu sang HLKB1" xfId="44"/>
    <cellStyle name="_Bang Chi tieu (2)" xfId="45"/>
    <cellStyle name="_BAO GIA NGAY 24-10-08 (co dam)" xfId="46"/>
    <cellStyle name="_BD-BHN scptd 3-6-10" xfId="47"/>
    <cellStyle name="_Book1" xfId="48"/>
    <cellStyle name="_Book1_1" xfId="49"/>
    <cellStyle name="_Book1_1_Phụ luc goi 5" xfId="50"/>
    <cellStyle name="_Book1_1_Tuyen (21-7-11)-doan 1" xfId="51"/>
    <cellStyle name="_Book1_Book1" xfId="52"/>
    <cellStyle name="_Book1_Book1_Tuyen (21-7-11)-doan 1" xfId="53"/>
    <cellStyle name="_Book1_cap dien ha the - xay dung2" xfId="54"/>
    <cellStyle name="_Book1_Khoi luong" xfId="55"/>
    <cellStyle name="_Book1_Phụ luc goi 5" xfId="56"/>
    <cellStyle name="_Book1_Tuyen (21-7-11)-doan 1" xfId="57"/>
    <cellStyle name="_C.cong+B.luong-Sanluong" xfId="58"/>
    <cellStyle name="_cap dien ha the - xay dung2" xfId="59"/>
    <cellStyle name="_Cau Phu Phuong" xfId="60"/>
    <cellStyle name="_Chau Thon - Tan Xuan (KCS 8-12-06)" xfId="61"/>
    <cellStyle name="_cong vien cay xanh" xfId="62"/>
    <cellStyle name="_DCG TT09 G2 3.12.2007" xfId="63"/>
    <cellStyle name="_DO-D1500-KHONG CO TRONG DT" xfId="64"/>
    <cellStyle name="_DON GIA GIAOTHAU TRU CHONG GIA QUANG DAI" xfId="65"/>
    <cellStyle name="_DT khu DT long bien theo 179" xfId="66"/>
    <cellStyle name="_Du toan duong day va TBA QT " xfId="67"/>
    <cellStyle name="_Du toan PS Goi 2 theo bb ngày 31.7 va 1.9. trinh  (DG moi)" xfId="68"/>
    <cellStyle name="_Du toan PS goi01" xfId="69"/>
    <cellStyle name="_ET_STYLE_NoName_00_" xfId="70"/>
    <cellStyle name="_Gia goi 1" xfId="71"/>
    <cellStyle name="_Gia-Dai tuong niem liet sy" xfId="72"/>
    <cellStyle name="_Goi 1 A tham tra" xfId="73"/>
    <cellStyle name="_Goi 1 in 20.4" xfId="74"/>
    <cellStyle name="_Goi 1 in 20.4 sua" xfId="75"/>
    <cellStyle name="_Goi 1in tong NT(da kiem tra)" xfId="76"/>
    <cellStyle name="_Goi 2 in20.4" xfId="77"/>
    <cellStyle name="_Goi 2- My Ly Ban trinh" xfId="78"/>
    <cellStyle name="_GOITHAUSO2" xfId="79"/>
    <cellStyle name="_GOITHAUSO3" xfId="80"/>
    <cellStyle name="_GOITHAUSO4" xfId="81"/>
    <cellStyle name="_HS thau" xfId="82"/>
    <cellStyle name="_Khoi luong" xfId="83"/>
    <cellStyle name="_Khoi luong QL8B" xfId="84"/>
    <cellStyle name="_KL hoan thanh+PS 15.12.08 theo ban ve." xfId="85"/>
    <cellStyle name="_KLdao chuan" xfId="86"/>
    <cellStyle name="_KT (2)" xfId="87"/>
    <cellStyle name="_KT (2)_1" xfId="88"/>
    <cellStyle name="_KT (2)_1_Lora-tungchau" xfId="89"/>
    <cellStyle name="_KT (2)_1_Qt-HT3PQ1(CauKho)" xfId="90"/>
    <cellStyle name="_KT (2)_1_Tuyen (21-7-11)-doan 1" xfId="91"/>
    <cellStyle name="_KT (2)_2" xfId="92"/>
    <cellStyle name="_KT (2)_2_TG-TH" xfId="93"/>
    <cellStyle name="_KT (2)_2_TG-TH_BANG TONG HOP TINH HINH THANH QUYET TOAN (MOI I)" xfId="94"/>
    <cellStyle name="_KT (2)_2_TG-TH_BAO GIA NGAY 24-10-08 (co dam)" xfId="95"/>
    <cellStyle name="_KT (2)_2_TG-TH_Book1" xfId="96"/>
    <cellStyle name="_KT (2)_2_TG-TH_Book1_1" xfId="97"/>
    <cellStyle name="_KT (2)_2_TG-TH_CAU Khanh Nam(Thi Cong)" xfId="98"/>
    <cellStyle name="_KT (2)_2_TG-TH_DAU NOI PL-CL TAI PHU LAMHC" xfId="99"/>
    <cellStyle name="_KT (2)_2_TG-TH_DU TRU VAT TU" xfId="100"/>
    <cellStyle name="_KT (2)_2_TG-TH_Lora-tungchau" xfId="101"/>
    <cellStyle name="_KT (2)_2_TG-TH_Phụ luc goi 5" xfId="102"/>
    <cellStyle name="_KT (2)_2_TG-TH_Qt-HT3PQ1(CauKho)" xfId="103"/>
    <cellStyle name="_KT (2)_2_TG-TH_Tuyen (21-7-11)-doan 1" xfId="104"/>
    <cellStyle name="_KT (2)_2_TG-TH_ÿÿÿÿÿ" xfId="105"/>
    <cellStyle name="_KT (2)_3" xfId="106"/>
    <cellStyle name="_KT (2)_3_TG-TH" xfId="107"/>
    <cellStyle name="_KT (2)_3_TG-TH_Lora-tungchau" xfId="108"/>
    <cellStyle name="_KT (2)_3_TG-TH_PERSONAL" xfId="109"/>
    <cellStyle name="_KT (2)_3_TG-TH_PERSONAL_Book1" xfId="110"/>
    <cellStyle name="_KT (2)_3_TG-TH_PERSONAL_Tong hop KHCB 2001" xfId="111"/>
    <cellStyle name="_KT (2)_3_TG-TH_Qt-HT3PQ1(CauKho)" xfId="112"/>
    <cellStyle name="_KT (2)_3_TG-TH_Tuyen (21-7-11)-doan 1" xfId="113"/>
    <cellStyle name="_KT (2)_4" xfId="114"/>
    <cellStyle name="_KT (2)_4_BANG TONG HOP TINH HINH THANH QUYET TOAN (MOI I)" xfId="115"/>
    <cellStyle name="_KT (2)_4_BAO GIA NGAY 24-10-08 (co dam)" xfId="116"/>
    <cellStyle name="_KT (2)_4_Book1" xfId="117"/>
    <cellStyle name="_KT (2)_4_Book1_1" xfId="118"/>
    <cellStyle name="_KT (2)_4_CAU Khanh Nam(Thi Cong)" xfId="119"/>
    <cellStyle name="_KT (2)_4_DAU NOI PL-CL TAI PHU LAMHC" xfId="120"/>
    <cellStyle name="_KT (2)_4_DU TRU VAT TU" xfId="121"/>
    <cellStyle name="_KT (2)_4_Lora-tungchau" xfId="122"/>
    <cellStyle name="_KT (2)_4_Phụ luc goi 5" xfId="123"/>
    <cellStyle name="_KT (2)_4_Qt-HT3PQ1(CauKho)" xfId="124"/>
    <cellStyle name="_KT (2)_4_TG-TH" xfId="125"/>
    <cellStyle name="_KT (2)_4_Tuyen (21-7-11)-doan 1" xfId="126"/>
    <cellStyle name="_KT (2)_4_ÿÿÿÿÿ" xfId="127"/>
    <cellStyle name="_KT (2)_5" xfId="128"/>
    <cellStyle name="_KT (2)_5_BANG TONG HOP TINH HINH THANH QUYET TOAN (MOI I)" xfId="129"/>
    <cellStyle name="_KT (2)_5_BAO GIA NGAY 24-10-08 (co dam)" xfId="130"/>
    <cellStyle name="_KT (2)_5_Book1" xfId="131"/>
    <cellStyle name="_KT (2)_5_Book1_1" xfId="132"/>
    <cellStyle name="_KT (2)_5_CAU Khanh Nam(Thi Cong)" xfId="133"/>
    <cellStyle name="_KT (2)_5_DAU NOI PL-CL TAI PHU LAMHC" xfId="134"/>
    <cellStyle name="_KT (2)_5_DU TRU VAT TU" xfId="135"/>
    <cellStyle name="_KT (2)_5_Lora-tungchau" xfId="136"/>
    <cellStyle name="_KT (2)_5_Phụ luc goi 5" xfId="137"/>
    <cellStyle name="_KT (2)_5_Qt-HT3PQ1(CauKho)" xfId="138"/>
    <cellStyle name="_KT (2)_5_Tuyen (21-7-11)-doan 1" xfId="139"/>
    <cellStyle name="_KT (2)_5_ÿÿÿÿÿ" xfId="140"/>
    <cellStyle name="_KT (2)_Lora-tungchau" xfId="141"/>
    <cellStyle name="_KT (2)_PERSONAL" xfId="142"/>
    <cellStyle name="_KT (2)_PERSONAL_Book1" xfId="143"/>
    <cellStyle name="_KT (2)_PERSONAL_Tong hop KHCB 2001" xfId="144"/>
    <cellStyle name="_KT (2)_Qt-HT3PQ1(CauKho)" xfId="145"/>
    <cellStyle name="_KT (2)_TG-TH" xfId="146"/>
    <cellStyle name="_KT (2)_Tuyen (21-7-11)-doan 1" xfId="147"/>
    <cellStyle name="_KT_TG" xfId="148"/>
    <cellStyle name="_KT_TG_1" xfId="149"/>
    <cellStyle name="_KT_TG_1_BANG TONG HOP TINH HINH THANH QUYET TOAN (MOI I)" xfId="150"/>
    <cellStyle name="_KT_TG_1_BAO GIA NGAY 24-10-08 (co dam)" xfId="151"/>
    <cellStyle name="_KT_TG_1_Book1" xfId="152"/>
    <cellStyle name="_KT_TG_1_Book1_1" xfId="153"/>
    <cellStyle name="_KT_TG_1_CAU Khanh Nam(Thi Cong)" xfId="154"/>
    <cellStyle name="_KT_TG_1_DAU NOI PL-CL TAI PHU LAMHC" xfId="155"/>
    <cellStyle name="_KT_TG_1_DU TRU VAT TU" xfId="156"/>
    <cellStyle name="_KT_TG_1_Lora-tungchau" xfId="157"/>
    <cellStyle name="_KT_TG_1_Phụ luc goi 5" xfId="158"/>
    <cellStyle name="_KT_TG_1_Qt-HT3PQ1(CauKho)" xfId="159"/>
    <cellStyle name="_KT_TG_1_Tuyen (21-7-11)-doan 1" xfId="160"/>
    <cellStyle name="_KT_TG_1_ÿÿÿÿÿ" xfId="161"/>
    <cellStyle name="_KT_TG_2" xfId="162"/>
    <cellStyle name="_KT_TG_2_BANG TONG HOP TINH HINH THANH QUYET TOAN (MOI I)" xfId="163"/>
    <cellStyle name="_KT_TG_2_BAO GIA NGAY 24-10-08 (co dam)" xfId="164"/>
    <cellStyle name="_KT_TG_2_Book1" xfId="165"/>
    <cellStyle name="_KT_TG_2_Book1_1" xfId="166"/>
    <cellStyle name="_KT_TG_2_CAU Khanh Nam(Thi Cong)" xfId="167"/>
    <cellStyle name="_KT_TG_2_DAU NOI PL-CL TAI PHU LAMHC" xfId="168"/>
    <cellStyle name="_KT_TG_2_DU TRU VAT TU" xfId="169"/>
    <cellStyle name="_KT_TG_2_Lora-tungchau" xfId="170"/>
    <cellStyle name="_KT_TG_2_Phụ luc goi 5" xfId="171"/>
    <cellStyle name="_KT_TG_2_Qt-HT3PQ1(CauKho)" xfId="172"/>
    <cellStyle name="_KT_TG_2_Tuyen (21-7-11)-doan 1" xfId="173"/>
    <cellStyle name="_KT_TG_2_ÿÿÿÿÿ" xfId="174"/>
    <cellStyle name="_KT_TG_3" xfId="175"/>
    <cellStyle name="_KT_TG_4" xfId="176"/>
    <cellStyle name="_KT_TG_4_Lora-tungchau" xfId="177"/>
    <cellStyle name="_KT_TG_4_Qt-HT3PQ1(CauKho)" xfId="178"/>
    <cellStyle name="_KT_TG_4_Tuyen (21-7-11)-doan 1" xfId="179"/>
    <cellStyle name="_Lora-tungchau" xfId="180"/>
    <cellStyle name="_PERSONAL" xfId="181"/>
    <cellStyle name="_PERSONAL_Book1" xfId="182"/>
    <cellStyle name="_PERSONAL_Tong hop KHCB 2001" xfId="183"/>
    <cellStyle name="_x0001__Phụ luc goi 5" xfId="184"/>
    <cellStyle name="_Q TOAN  SCTX QL.62 QUI I ( oanh)" xfId="185"/>
    <cellStyle name="_Q TOAN  SCTX QL.62 QUI II ( oanh)" xfId="186"/>
    <cellStyle name="_QT SCTXQL62_QT1 (Cty QL)" xfId="187"/>
    <cellStyle name="_Qt-HT3PQ1(CauKho)" xfId="188"/>
    <cellStyle name="_QTKL HT THEO HD" xfId="189"/>
    <cellStyle name="_QUYET TOAN QUY I " xfId="190"/>
    <cellStyle name="_Sheet1" xfId="191"/>
    <cellStyle name="_Sheet2" xfId="192"/>
    <cellStyle name="_Sheet3" xfId="193"/>
    <cellStyle name="_Sheet4" xfId="194"/>
    <cellStyle name="_TG-TH" xfId="195"/>
    <cellStyle name="_TG-TH_1" xfId="196"/>
    <cellStyle name="_TG-TH_1_BANG TONG HOP TINH HINH THANH QUYET TOAN (MOI I)" xfId="197"/>
    <cellStyle name="_TG-TH_1_BAO GIA NGAY 24-10-08 (co dam)" xfId="198"/>
    <cellStyle name="_TG-TH_1_Book1" xfId="199"/>
    <cellStyle name="_TG-TH_1_Book1_1" xfId="200"/>
    <cellStyle name="_TG-TH_1_CAU Khanh Nam(Thi Cong)" xfId="201"/>
    <cellStyle name="_TG-TH_1_DAU NOI PL-CL TAI PHU LAMHC" xfId="202"/>
    <cellStyle name="_TG-TH_1_DU TRU VAT TU" xfId="203"/>
    <cellStyle name="_TG-TH_1_Lora-tungchau" xfId="204"/>
    <cellStyle name="_TG-TH_1_Phụ luc goi 5" xfId="205"/>
    <cellStyle name="_TG-TH_1_Qt-HT3PQ1(CauKho)" xfId="206"/>
    <cellStyle name="_TG-TH_1_Tuyen (21-7-11)-doan 1" xfId="207"/>
    <cellStyle name="_TG-TH_1_ÿÿÿÿÿ" xfId="208"/>
    <cellStyle name="_TG-TH_2" xfId="209"/>
    <cellStyle name="_TG-TH_2_BANG TONG HOP TINH HINH THANH QUYET TOAN (MOI I)" xfId="210"/>
    <cellStyle name="_TG-TH_2_BAO GIA NGAY 24-10-08 (co dam)" xfId="211"/>
    <cellStyle name="_TG-TH_2_Book1" xfId="212"/>
    <cellStyle name="_TG-TH_2_Book1_1" xfId="213"/>
    <cellStyle name="_TG-TH_2_CAU Khanh Nam(Thi Cong)" xfId="214"/>
    <cellStyle name="_TG-TH_2_DAU NOI PL-CL TAI PHU LAMHC" xfId="215"/>
    <cellStyle name="_TG-TH_2_DU TRU VAT TU" xfId="216"/>
    <cellStyle name="_TG-TH_2_Lora-tungchau" xfId="217"/>
    <cellStyle name="_TG-TH_2_Phụ luc goi 5" xfId="218"/>
    <cellStyle name="_TG-TH_2_Qt-HT3PQ1(CauKho)" xfId="219"/>
    <cellStyle name="_TG-TH_2_Tuyen (21-7-11)-doan 1" xfId="220"/>
    <cellStyle name="_TG-TH_2_ÿÿÿÿÿ" xfId="221"/>
    <cellStyle name="_TG-TH_3" xfId="222"/>
    <cellStyle name="_TG-TH_3_Lora-tungchau" xfId="223"/>
    <cellStyle name="_TG-TH_3_Qt-HT3PQ1(CauKho)" xfId="224"/>
    <cellStyle name="_TG-TH_3_Tuyen (21-7-11)-doan 1" xfId="225"/>
    <cellStyle name="_TG-TH_4" xfId="226"/>
    <cellStyle name="_Thi nghiem duong day va TBA" xfId="227"/>
    <cellStyle name="_Tong dutoan PP LAHAI" xfId="228"/>
    <cellStyle name="_Tong hop" xfId="229"/>
    <cellStyle name="_TONG HOP DT QUY II" xfId="230"/>
    <cellStyle name="_Tong hop may cheu nganh 1" xfId="231"/>
    <cellStyle name="_Tuyen (21-7-11)-doan 1" xfId="232"/>
    <cellStyle name="_Viahe-TD (15-10-07)" xfId="233"/>
    <cellStyle name="_xay dung ranh cap 22kv qt - ok" xfId="234"/>
    <cellStyle name="_ÿÿÿÿÿ" xfId="235"/>
    <cellStyle name="_ÿÿÿÿÿ_Phụ luc goi 5" xfId="236"/>
    <cellStyle name="~1" xfId="237"/>
    <cellStyle name="_x0001_¨c^ " xfId="238"/>
    <cellStyle name="_x0001_¨c^[" xfId="239"/>
    <cellStyle name="_x0001_¨c^_" xfId="240"/>
    <cellStyle name="_x0001_¨Œc^ " xfId="241"/>
    <cellStyle name="_x0001_¨Œc^[" xfId="242"/>
    <cellStyle name="_x0001_¨Œc^_" xfId="243"/>
    <cellStyle name="’Ê‰Ý [0.00]_laroux" xfId="244"/>
    <cellStyle name="’Ê‰Ý_laroux" xfId="245"/>
    <cellStyle name="_x0001_µÑTÖ " xfId="246"/>
    <cellStyle name="_x0001_µÑTÖ_" xfId="247"/>
    <cellStyle name="•W?_Format" xfId="248"/>
    <cellStyle name="•W_’·Šú‰p•¶" xfId="249"/>
    <cellStyle name="•W€_’·Šú‰p•¶" xfId="250"/>
    <cellStyle name="0" xfId="251"/>
    <cellStyle name="0.0" xfId="252"/>
    <cellStyle name="0.00" xfId="253"/>
    <cellStyle name="1" xfId="254"/>
    <cellStyle name="1_0D5B6000" xfId="255"/>
    <cellStyle name="1_6.Bang_luong_moi_XDCB" xfId="256"/>
    <cellStyle name="1_A che do KS +chi BQL" xfId="257"/>
    <cellStyle name="1_BANG CAM COC GPMB 8km" xfId="258"/>
    <cellStyle name="1_Bang tong hop khoi luong" xfId="259"/>
    <cellStyle name="1_BAO GIA NGAY 24-10-08 (co dam)" xfId="260"/>
    <cellStyle name="1_BC thang" xfId="261"/>
    <cellStyle name="1_Book1" xfId="262"/>
    <cellStyle name="1_Book1_02-07 Tuyen chinh" xfId="263"/>
    <cellStyle name="1_Book1_02-07Tuyen Nhanh" xfId="264"/>
    <cellStyle name="1_Book1_1" xfId="265"/>
    <cellStyle name="1_Book1_1_Phụ luc goi 5" xfId="266"/>
    <cellStyle name="1_Book1_BC thang" xfId="267"/>
    <cellStyle name="1_Book1_Book1" xfId="268"/>
    <cellStyle name="1_Book1_Cau Hoa Son Km 1+441.06 (14-12-2006)" xfId="269"/>
    <cellStyle name="1_Book1_Cau Hoa Son Km 1+441.06 (22-10-2006)" xfId="270"/>
    <cellStyle name="1_Book1_Cau Hoa Son Km 1+441.06 (24-10-2006)" xfId="271"/>
    <cellStyle name="1_Book1_Cau Nam Tot(ngay 2-10-2006)" xfId="272"/>
    <cellStyle name="1_Book1_CAU XOP XANG II(su­a)" xfId="273"/>
    <cellStyle name="1_Book1_Dieu phoi dat goi 1" xfId="274"/>
    <cellStyle name="1_Book1_Dieu phoi dat goi 2" xfId="275"/>
    <cellStyle name="1_Book1_DT 27-9-2006 nop SKH" xfId="276"/>
    <cellStyle name="1_Book1_DT Kha thi ngay 11-2-06" xfId="277"/>
    <cellStyle name="1_Book1_DT ngay 04-01-2006" xfId="278"/>
    <cellStyle name="1_Book1_DT ngay 11-4-2006" xfId="279"/>
    <cellStyle name="1_Book1_DT ngay 15-11-05" xfId="280"/>
    <cellStyle name="1_Book1_DT theo DM24" xfId="281"/>
    <cellStyle name="1_Book1_DT Yen Na - Yen Tinh Theo 51 bu may CT8" xfId="282"/>
    <cellStyle name="1_Book1_Du toan KT-TCsua theo TT 03 - YC 471" xfId="283"/>
    <cellStyle name="1_Book1_Du toan Phuong lam" xfId="284"/>
    <cellStyle name="1_Book1_Du toan QL 27 (23-12-2005)" xfId="285"/>
    <cellStyle name="1_Book1_DuAnKT ngay 11-2-2006" xfId="286"/>
    <cellStyle name="1_Book1_Goi 1" xfId="287"/>
    <cellStyle name="1_Book1_Goi thau so 2 (20-6-2006)" xfId="288"/>
    <cellStyle name="1_Book1_Goi02(25-05-2006)" xfId="289"/>
    <cellStyle name="1_Book1_K C N - HUNG DONG L.NHUA" xfId="290"/>
    <cellStyle name="1_Book1_Khoi Luong Hoang Truong - Hoang Phu" xfId="291"/>
    <cellStyle name="1_Book1_KLdao chuan" xfId="292"/>
    <cellStyle name="1_Book1_Muong TL" xfId="293"/>
    <cellStyle name="1_Book1_Sua -  Nam Cam 07" xfId="294"/>
    <cellStyle name="1_Book1_T4-nhanh1(17-6)" xfId="295"/>
    <cellStyle name="1_Book1_Tong muc KT 20-11 Tan Huong Tuyen2" xfId="296"/>
    <cellStyle name="1_Book1_Tuyen so 1-Km0+00 - Km0+852.56" xfId="297"/>
    <cellStyle name="1_Book1_TV sua ngay 02-08-06" xfId="298"/>
    <cellStyle name="1_Book1_xop nhi Gia Q4( 7-3-07)" xfId="299"/>
    <cellStyle name="1_Book1_Yen Na-Yen Tinh 07" xfId="300"/>
    <cellStyle name="1_Book1_Yen Na-Yen tinh 11" xfId="301"/>
    <cellStyle name="1_Book1_ÿÿÿÿÿ" xfId="302"/>
    <cellStyle name="1_C" xfId="303"/>
    <cellStyle name="1_Cap dien ha the - phan lap dat dot 3" xfId="304"/>
    <cellStyle name="1_Cau Hoi 115" xfId="305"/>
    <cellStyle name="1_Cau Hua Trai (TT 04)" xfId="306"/>
    <cellStyle name="1_Cau Nam Tot(ngay 2-10-2006)" xfId="307"/>
    <cellStyle name="1_Cau Thanh Ha 1" xfId="308"/>
    <cellStyle name="1_Cau thuy dien Ban La (Cu Anh)" xfId="309"/>
    <cellStyle name="1_Cau thuy dien Ban La (Cu Anh) 2" xfId="310"/>
    <cellStyle name="1_Cau thuy dien Ban La (Cu Anh) 3" xfId="311"/>
    <cellStyle name="1_Cau thuy dien Ban La (Cu Anh)_Phụ luc goi 5" xfId="312"/>
    <cellStyle name="1_CAU XOP XANG II(su­a)" xfId="313"/>
    <cellStyle name="1_Chau Thon - Tan Xuan (KCS 8-12-06)" xfId="314"/>
    <cellStyle name="1_Chi phi KS" xfId="315"/>
    <cellStyle name="1_cong" xfId="316"/>
    <cellStyle name="1_cuong sua 9.10" xfId="317"/>
    <cellStyle name="1_Dakt-Cau tinh Hua Phan" xfId="318"/>
    <cellStyle name="1_DIEN" xfId="319"/>
    <cellStyle name="1_Dieu phoi dat goi 1" xfId="320"/>
    <cellStyle name="1_Dieu phoi dat goi 2" xfId="321"/>
    <cellStyle name="1_Dinh muc thiet ke" xfId="322"/>
    <cellStyle name="1_DON GIA GIAOTHAU TRU CHONG GIA QUANG DAI" xfId="323"/>
    <cellStyle name="1_DONGIA" xfId="324"/>
    <cellStyle name="1_DT Kha thi ngay 11-2-06" xfId="325"/>
    <cellStyle name="1_DT KS Cam LAc-10-05-07" xfId="326"/>
    <cellStyle name="1_DT KT ngay 10-9-2005" xfId="327"/>
    <cellStyle name="1_DT ngay 04-01-2006" xfId="328"/>
    <cellStyle name="1_DT ngay 11-4-2006" xfId="329"/>
    <cellStyle name="1_DT ngay 15-11-05" xfId="330"/>
    <cellStyle name="1_DT theo DM24" xfId="331"/>
    <cellStyle name="1_DT Yen Na - Yen Tinh Theo 51 bu may CT8" xfId="332"/>
    <cellStyle name="1_Dtdchinh2397" xfId="333"/>
    <cellStyle name="1_Dtdchinh2397_Phụ luc goi 5" xfId="334"/>
    <cellStyle name="1_DTXL goi 11(20-9-05)" xfId="335"/>
    <cellStyle name="1_du toan" xfId="336"/>
    <cellStyle name="1_du toan (03-11-05)" xfId="337"/>
    <cellStyle name="1_Du toan (12-05-2005) Tham dinh" xfId="338"/>
    <cellStyle name="1_Du toan (23-05-2005) Tham dinh" xfId="339"/>
    <cellStyle name="1_Du toan (5 - 04 - 2004)" xfId="340"/>
    <cellStyle name="1_Du toan (6-3-2005)" xfId="341"/>
    <cellStyle name="1_Du toan (Ban A)" xfId="342"/>
    <cellStyle name="1_Du toan (ngay 13 - 07 - 2004)" xfId="343"/>
    <cellStyle name="1_Du toan (ngay 25-9-06)" xfId="344"/>
    <cellStyle name="1_Du toan 558 (Km17+508.12 - Km 22)" xfId="345"/>
    <cellStyle name="1_Du toan 558 (Km17+508.12 - Km 22) 2" xfId="346"/>
    <cellStyle name="1_Du toan 558 (Km17+508.12 - Km 22) 3" xfId="347"/>
    <cellStyle name="1_Du toan 558 (Km17+508.12 - Km 22)_Phụ luc goi 5" xfId="348"/>
    <cellStyle name="1_Du toan bo sung (11-2004)" xfId="349"/>
    <cellStyle name="1_Du toan Cang Vung Ang (Tham tra 3-11-06)" xfId="350"/>
    <cellStyle name="1_Du toan Cang Vung Ang ngay 09-8-06 " xfId="351"/>
    <cellStyle name="1_Du toan dieu chin theo don gia moi (1-2-2007)" xfId="352"/>
    <cellStyle name="1_Du toan Goi 1" xfId="353"/>
    <cellStyle name="1_du toan goi 12" xfId="354"/>
    <cellStyle name="1_Du toan Goi 2" xfId="355"/>
    <cellStyle name="1_Du toan Huong Lam - Ban Giang (ngay28-11-06)" xfId="356"/>
    <cellStyle name="1_Du toan KT-TCsua theo TT 03 - YC 471" xfId="357"/>
    <cellStyle name="1_Du toan ngay (28-10-2005)" xfId="358"/>
    <cellStyle name="1_Du toan ngay 1-9-2004 (version 1)" xfId="359"/>
    <cellStyle name="1_Du toan Phuong lam" xfId="360"/>
    <cellStyle name="1_Du toan QL 27 (23-12-2005)" xfId="361"/>
    <cellStyle name="1_DuAnKT ngay 11-2-2006" xfId="362"/>
    <cellStyle name="1_DUONGNOIVUNG-QTHANG-QLUU" xfId="363"/>
    <cellStyle name="1_G_I TCDBVN. BCQTC_U QUANG DAI.QL62.(11)" xfId="364"/>
    <cellStyle name="1_Gia goi 1" xfId="365"/>
    <cellStyle name="1_Gia_VL cau-JIBIC-Ha-tinh" xfId="366"/>
    <cellStyle name="1_Gia_VLQL48_duyet " xfId="367"/>
    <cellStyle name="1_Gia_VLQL48_duyet _Phụ luc goi 5" xfId="368"/>
    <cellStyle name="1_goi 1" xfId="369"/>
    <cellStyle name="1_Goi 1 (TT04)" xfId="370"/>
    <cellStyle name="1_goi 1 duyet theo luong mo (an)" xfId="371"/>
    <cellStyle name="1_Goi 1_1" xfId="372"/>
    <cellStyle name="1_Goi so 1" xfId="373"/>
    <cellStyle name="1_Goi thau so 2 (20-6-2006)" xfId="374"/>
    <cellStyle name="1_Goi02(25-05-2006)" xfId="375"/>
    <cellStyle name="1_Goi1N206" xfId="376"/>
    <cellStyle name="1_Goi2N206" xfId="377"/>
    <cellStyle name="1_Goi4N216" xfId="378"/>
    <cellStyle name="1_Goi5N216" xfId="379"/>
    <cellStyle name="1_Hoi Song" xfId="380"/>
    <cellStyle name="1_HT-LO" xfId="381"/>
    <cellStyle name="1_HTLO-TKKT(15-2-08)" xfId="382"/>
    <cellStyle name="1_Khoi luong" xfId="383"/>
    <cellStyle name="1_Khoi luong doan 1" xfId="384"/>
    <cellStyle name="1_Khoi luong doan 2" xfId="385"/>
    <cellStyle name="1_Khoi luong goi 1-QL4D" xfId="386"/>
    <cellStyle name="1_Khoi Luong Hoang Truong - Hoang Phu" xfId="387"/>
    <cellStyle name="1_Khoi luong QL8B" xfId="388"/>
    <cellStyle name="1_KL" xfId="389"/>
    <cellStyle name="1_KL goi 1" xfId="390"/>
    <cellStyle name="1_Kl6-6-05" xfId="391"/>
    <cellStyle name="1_Kldoan3" xfId="392"/>
    <cellStyle name="1_Klnutgiao" xfId="393"/>
    <cellStyle name="1_KLPA2s" xfId="394"/>
    <cellStyle name="1_KlQdinhduyet" xfId="395"/>
    <cellStyle name="1_KlQdinhduyet_Phụ luc goi 5" xfId="396"/>
    <cellStyle name="1_KlQL4goi5KCS" xfId="397"/>
    <cellStyle name="1_Kltayth" xfId="398"/>
    <cellStyle name="1_KltaythQDduyet" xfId="399"/>
    <cellStyle name="1_Kluong4-2004" xfId="400"/>
    <cellStyle name="1_Km198-Km 206(3-6-09)" xfId="401"/>
    <cellStyle name="1_Km329-Km350 (7-6)" xfId="402"/>
    <cellStyle name="1_Km4-Km8+800" xfId="403"/>
    <cellStyle name="1_Long_Lien_Phuong_BVTC" xfId="404"/>
    <cellStyle name="1_Luong A6" xfId="405"/>
    <cellStyle name="1_maugiacotaluy" xfId="406"/>
    <cellStyle name="1_My Thanh Son Thanh" xfId="407"/>
    <cellStyle name="1_Nhom I" xfId="408"/>
    <cellStyle name="1_Project N.Du" xfId="409"/>
    <cellStyle name="1_Project N.Du.dien" xfId="410"/>
    <cellStyle name="1_Project QL4" xfId="411"/>
    <cellStyle name="1_Project QL4 goi 7" xfId="412"/>
    <cellStyle name="1_Project QL4 goi5" xfId="413"/>
    <cellStyle name="1_Project QL4 goi8" xfId="414"/>
    <cellStyle name="1_QL1A-SUA2005" xfId="415"/>
    <cellStyle name="1_Sheet1" xfId="416"/>
    <cellStyle name="1_SuoiTon" xfId="417"/>
    <cellStyle name="1_t" xfId="418"/>
    <cellStyle name="1_Tay THoa" xfId="419"/>
    <cellStyle name="1_TDT 3 xa VA chinh thuc" xfId="420"/>
    <cellStyle name="1_TH Nguon NTM 2014" xfId="421"/>
    <cellStyle name="1_TH Nguon NTM 2015" xfId="422"/>
    <cellStyle name="1_Tham tra (8-11)1" xfId="423"/>
    <cellStyle name="1_THKLsua_cuoi" xfId="424"/>
    <cellStyle name="1_Tinh KLHC goi 1" xfId="425"/>
    <cellStyle name="1_tmthiet ke" xfId="426"/>
    <cellStyle name="1_tmthiet ke1" xfId="427"/>
    <cellStyle name="1_Tong hop DT dieu chinh duong 38-95" xfId="428"/>
    <cellStyle name="1_Tong hop khoi luong duong 557 (30-5-2006)" xfId="429"/>
    <cellStyle name="1_tong hop kl nen mat" xfId="430"/>
    <cellStyle name="1_Tong muc dau tu" xfId="431"/>
    <cellStyle name="1_Tong muc KT 20-11 Tan Huong Tuyen2" xfId="432"/>
    <cellStyle name="1_TRUNG PMU 5" xfId="433"/>
    <cellStyle name="1_Tuyen (20-6-11 PA 2)" xfId="434"/>
    <cellStyle name="1_Tuyen (21-7-11)-doan 1" xfId="435"/>
    <cellStyle name="1_Tuyen so 1-Km0+00 - Km0+852.56" xfId="436"/>
    <cellStyle name="1_TV sua ngay 02-08-06" xfId="437"/>
    <cellStyle name="1_VatLieu 3 cau -NA" xfId="438"/>
    <cellStyle name="1_Yen Na - Yen Tinh  du an 30 -10-2006- Theo 51 bu may" xfId="439"/>
    <cellStyle name="1_Yen Na - Yen Tinh Theo 51 bu may Ghep" xfId="440"/>
    <cellStyle name="1_Yen Na - Yen Tinh Theo 51 -TV NA Ghep" xfId="441"/>
    <cellStyle name="1_Yen Na-Yen Tinh 07" xfId="442"/>
    <cellStyle name="1_ÿÿÿÿÿ" xfId="443"/>
    <cellStyle name="1_ÿÿÿÿÿ_1" xfId="444"/>
    <cellStyle name="1_ÿÿÿÿÿ_Bao cao thang G1" xfId="445"/>
    <cellStyle name="1_ÿÿÿÿÿ_Book1" xfId="446"/>
    <cellStyle name="1_ÿÿÿÿÿ_Book1_Phụ luc goi 5" xfId="447"/>
    <cellStyle name="1_ÿÿÿÿÿ_DON GIA GIAOTHAU TRU CHONG GIA QUANG DAI" xfId="448"/>
    <cellStyle name="1_ÿÿÿÿÿ_Don gia Goi thau so 1 (872)" xfId="449"/>
    <cellStyle name="1_ÿÿÿÿÿ_DTduong-goi1" xfId="450"/>
    <cellStyle name="1_ÿÿÿÿÿ_dutoanLCSP04-km0-5-goi1 (Ban 5 sua 24-8)" xfId="451"/>
    <cellStyle name="1_ÿÿÿÿÿ_G_I TCDBVN. BCQTC_U QUANG DAI.QL62.(11)" xfId="452"/>
    <cellStyle name="1_ÿÿÿÿÿ_Tinh KLHC goi 1" xfId="453"/>
    <cellStyle name="1_ÿÿÿÿÿ_Tong hop DT dieu chinh duong 38-95" xfId="454"/>
    <cellStyle name="_x0001_1¼„½(" xfId="455"/>
    <cellStyle name="_x0001_1¼½(" xfId="456"/>
    <cellStyle name="12" xfId="457"/>
    <cellStyle name="123" xfId="458"/>
    <cellStyle name="123w" xfId="459"/>
    <cellStyle name="15" xfId="460"/>
    <cellStyle name="¹éºÐÀ²_      " xfId="461"/>
    <cellStyle name="2" xfId="462"/>
    <cellStyle name="2_0D5B6000" xfId="463"/>
    <cellStyle name="2_6.Bang_luong_moi_XDCB" xfId="464"/>
    <cellStyle name="2_A che do KS +chi BQL" xfId="465"/>
    <cellStyle name="2_BANG CAM COC GPMB 8km" xfId="466"/>
    <cellStyle name="2_Bang tong hop khoi luong" xfId="467"/>
    <cellStyle name="2_BC thang" xfId="468"/>
    <cellStyle name="2_Book1" xfId="469"/>
    <cellStyle name="2_Book1_02-07 Tuyen chinh" xfId="470"/>
    <cellStyle name="2_Book1_02-07Tuyen Nhanh" xfId="471"/>
    <cellStyle name="2_Book1_1" xfId="472"/>
    <cellStyle name="2_Book1_1_Phụ luc goi 5" xfId="473"/>
    <cellStyle name="2_Book1_BC thang" xfId="474"/>
    <cellStyle name="2_Book1_Book1" xfId="475"/>
    <cellStyle name="2_Book1_Cau Hoa Son Km 1+441.06 (14-12-2006)" xfId="476"/>
    <cellStyle name="2_Book1_Cau Hoa Son Km 1+441.06 (22-10-2006)" xfId="477"/>
    <cellStyle name="2_Book1_Cau Hoa Son Km 1+441.06 (24-10-2006)" xfId="478"/>
    <cellStyle name="2_Book1_Cau Nam Tot(ngay 2-10-2006)" xfId="479"/>
    <cellStyle name="2_Book1_CAU XOP XANG II(su­a)" xfId="480"/>
    <cellStyle name="2_Book1_Dieu phoi dat goi 1" xfId="481"/>
    <cellStyle name="2_Book1_Dieu phoi dat goi 2" xfId="482"/>
    <cellStyle name="2_Book1_DT 27-9-2006 nop SKH" xfId="483"/>
    <cellStyle name="2_Book1_DT Kha thi ngay 11-2-06" xfId="484"/>
    <cellStyle name="2_Book1_DT ngay 04-01-2006" xfId="485"/>
    <cellStyle name="2_Book1_DT ngay 11-4-2006" xfId="486"/>
    <cellStyle name="2_Book1_DT ngay 15-11-05" xfId="487"/>
    <cellStyle name="2_Book1_DT theo DM24" xfId="488"/>
    <cellStyle name="2_Book1_DT Yen Na - Yen Tinh Theo 51 bu may CT8" xfId="489"/>
    <cellStyle name="2_Book1_Du toan KT-TCsua theo TT 03 - YC 471" xfId="490"/>
    <cellStyle name="2_Book1_Du toan Phuong lam" xfId="491"/>
    <cellStyle name="2_Book1_Du toan QL 27 (23-12-2005)" xfId="492"/>
    <cellStyle name="2_Book1_DuAnKT ngay 11-2-2006" xfId="493"/>
    <cellStyle name="2_Book1_Goi 1" xfId="494"/>
    <cellStyle name="2_Book1_Goi thau so 2 (20-6-2006)" xfId="495"/>
    <cellStyle name="2_Book1_Goi02(25-05-2006)" xfId="496"/>
    <cellStyle name="2_Book1_K C N - HUNG DONG L.NHUA" xfId="497"/>
    <cellStyle name="2_Book1_Khoi Luong Hoang Truong - Hoang Phu" xfId="498"/>
    <cellStyle name="2_Book1_KLdao chuan" xfId="499"/>
    <cellStyle name="2_Book1_Muong TL" xfId="500"/>
    <cellStyle name="2_Book1_Sua -  Nam Cam 07" xfId="501"/>
    <cellStyle name="2_Book1_T4-nhanh1(17-6)" xfId="502"/>
    <cellStyle name="2_Book1_Tong muc KT 20-11 Tan Huong Tuyen2" xfId="503"/>
    <cellStyle name="2_Book1_Tuyen so 1-Km0+00 - Km0+852.56" xfId="504"/>
    <cellStyle name="2_Book1_TV sua ngay 02-08-06" xfId="505"/>
    <cellStyle name="2_Book1_xop nhi Gia Q4( 7-3-07)" xfId="506"/>
    <cellStyle name="2_Book1_Yen Na-Yen Tinh 07" xfId="507"/>
    <cellStyle name="2_Book1_Yen Na-Yen tinh 11" xfId="508"/>
    <cellStyle name="2_Book1_ÿÿÿÿÿ" xfId="509"/>
    <cellStyle name="2_C" xfId="510"/>
    <cellStyle name="2_Cau Hoi 115" xfId="511"/>
    <cellStyle name="2_Cau Hua Trai (TT 04)" xfId="512"/>
    <cellStyle name="2_Cau Nam Tot(ngay 2-10-2006)" xfId="513"/>
    <cellStyle name="2_Cau Thanh Ha 1" xfId="514"/>
    <cellStyle name="2_Cau thuy dien Ban La (Cu Anh)" xfId="515"/>
    <cellStyle name="2_Cau thuy dien Ban La (Cu Anh) 2" xfId="516"/>
    <cellStyle name="2_Cau thuy dien Ban La (Cu Anh) 3" xfId="517"/>
    <cellStyle name="2_Cau thuy dien Ban La (Cu Anh)_Phụ luc goi 5" xfId="518"/>
    <cellStyle name="2_CAU XOP XANG II(su­a)" xfId="519"/>
    <cellStyle name="2_Chau Thon - Tan Xuan (KCS 8-12-06)" xfId="520"/>
    <cellStyle name="2_Chi phi KS" xfId="521"/>
    <cellStyle name="2_cong" xfId="522"/>
    <cellStyle name="2_cuong sua 9.10" xfId="523"/>
    <cellStyle name="2_Dakt-Cau tinh Hua Phan" xfId="524"/>
    <cellStyle name="2_DIEN" xfId="525"/>
    <cellStyle name="2_Dieu phoi dat goi 1" xfId="526"/>
    <cellStyle name="2_Dieu phoi dat goi 2" xfId="527"/>
    <cellStyle name="2_Dinh muc thiet ke" xfId="528"/>
    <cellStyle name="2_DONGIA" xfId="529"/>
    <cellStyle name="2_DT Kha thi ngay 11-2-06" xfId="530"/>
    <cellStyle name="2_DT KS Cam LAc-10-05-07" xfId="531"/>
    <cellStyle name="2_DT KT ngay 10-9-2005" xfId="532"/>
    <cellStyle name="2_DT ngay 04-01-2006" xfId="533"/>
    <cellStyle name="2_DT ngay 11-4-2006" xfId="534"/>
    <cellStyle name="2_DT ngay 15-11-05" xfId="535"/>
    <cellStyle name="2_DT theo DM24" xfId="536"/>
    <cellStyle name="2_DT Yen Na - Yen Tinh Theo 51 bu may CT8" xfId="537"/>
    <cellStyle name="2_Dtdchinh2397" xfId="538"/>
    <cellStyle name="2_Dtdchinh2397_Phụ luc goi 5" xfId="539"/>
    <cellStyle name="2_DTXL goi 11(20-9-05)" xfId="540"/>
    <cellStyle name="2_du toan" xfId="541"/>
    <cellStyle name="2_du toan (03-11-05)" xfId="542"/>
    <cellStyle name="2_Du toan (12-05-2005) Tham dinh" xfId="543"/>
    <cellStyle name="2_Du toan (23-05-2005) Tham dinh" xfId="544"/>
    <cellStyle name="2_Du toan (5 - 04 - 2004)" xfId="545"/>
    <cellStyle name="2_Du toan (6-3-2005)" xfId="546"/>
    <cellStyle name="2_Du toan (Ban A)" xfId="547"/>
    <cellStyle name="2_Du toan (ngay 13 - 07 - 2004)" xfId="548"/>
    <cellStyle name="2_Du toan (ngay 25-9-06)" xfId="549"/>
    <cellStyle name="2_Du toan 558 (Km17+508.12 - Km 22)" xfId="550"/>
    <cellStyle name="2_Du toan 558 (Km17+508.12 - Km 22) 2" xfId="551"/>
    <cellStyle name="2_Du toan 558 (Km17+508.12 - Km 22) 3" xfId="552"/>
    <cellStyle name="2_Du toan 558 (Km17+508.12 - Km 22)_Phụ luc goi 5" xfId="553"/>
    <cellStyle name="2_Du toan bo sung (11-2004)" xfId="554"/>
    <cellStyle name="2_Du toan Cang Vung Ang (Tham tra 3-11-06)" xfId="555"/>
    <cellStyle name="2_Du toan Cang Vung Ang ngay 09-8-06 " xfId="556"/>
    <cellStyle name="2_Du toan dieu chin theo don gia moi (1-2-2007)" xfId="557"/>
    <cellStyle name="2_Du toan Goi 1" xfId="558"/>
    <cellStyle name="2_du toan goi 12" xfId="559"/>
    <cellStyle name="2_Du toan Goi 2" xfId="560"/>
    <cellStyle name="2_Du toan Huong Lam - Ban Giang (ngay28-11-06)" xfId="561"/>
    <cellStyle name="2_Du toan KT-TCsua theo TT 03 - YC 471" xfId="562"/>
    <cellStyle name="2_Du toan ngay (28-10-2005)" xfId="563"/>
    <cellStyle name="2_Du toan ngay 1-9-2004 (version 1)" xfId="564"/>
    <cellStyle name="2_Du toan Phuong lam" xfId="565"/>
    <cellStyle name="2_Du toan QL 27 (23-12-2005)" xfId="566"/>
    <cellStyle name="2_DuAnKT ngay 11-2-2006" xfId="567"/>
    <cellStyle name="2_DUONGNOIVUNG-QTHANG-QLUU" xfId="568"/>
    <cellStyle name="2_Gia goi 1" xfId="569"/>
    <cellStyle name="2_Gia_VL cau-JIBIC-Ha-tinh" xfId="570"/>
    <cellStyle name="2_Gia_VLQL48_duyet " xfId="571"/>
    <cellStyle name="2_Gia_VLQL48_duyet _Phụ luc goi 5" xfId="572"/>
    <cellStyle name="2_goi 1" xfId="573"/>
    <cellStyle name="2_Goi 1 (TT04)" xfId="574"/>
    <cellStyle name="2_goi 1 duyet theo luong mo (an)" xfId="575"/>
    <cellStyle name="2_Goi 1_1" xfId="576"/>
    <cellStyle name="2_Goi so 1" xfId="577"/>
    <cellStyle name="2_Goi thau so 2 (20-6-2006)" xfId="578"/>
    <cellStyle name="2_Goi02(25-05-2006)" xfId="579"/>
    <cellStyle name="2_Goi1N206" xfId="580"/>
    <cellStyle name="2_Goi2N206" xfId="581"/>
    <cellStyle name="2_Goi4N216" xfId="582"/>
    <cellStyle name="2_Goi5N216" xfId="583"/>
    <cellStyle name="2_Hoi Song" xfId="584"/>
    <cellStyle name="2_HT-LO" xfId="585"/>
    <cellStyle name="2_Khoi luong" xfId="586"/>
    <cellStyle name="2_Khoi luong doan 1" xfId="587"/>
    <cellStyle name="2_Khoi luong doan 2" xfId="588"/>
    <cellStyle name="2_Khoi luong goi 1-QL4D" xfId="589"/>
    <cellStyle name="2_Khoi Luong Hoang Truong - Hoang Phu" xfId="590"/>
    <cellStyle name="2_Khoi luong QL8B" xfId="591"/>
    <cellStyle name="2_KL" xfId="592"/>
    <cellStyle name="2_KL goi 1" xfId="593"/>
    <cellStyle name="2_Kl6-6-05" xfId="594"/>
    <cellStyle name="2_Kldoan3" xfId="595"/>
    <cellStyle name="2_Klnutgiao" xfId="596"/>
    <cellStyle name="2_KLPA2s" xfId="597"/>
    <cellStyle name="2_KlQdinhduyet" xfId="598"/>
    <cellStyle name="2_KlQdinhduyet_Phụ luc goi 5" xfId="599"/>
    <cellStyle name="2_KlQL4goi5KCS" xfId="600"/>
    <cellStyle name="2_Kltayth" xfId="601"/>
    <cellStyle name="2_KltaythQDduyet" xfId="602"/>
    <cellStyle name="2_Kluong4-2004" xfId="603"/>
    <cellStyle name="2_Km329-Km350 (7-6)" xfId="604"/>
    <cellStyle name="2_Km4-Km8+800" xfId="605"/>
    <cellStyle name="2_Long_Lien_Phuong_BVTC" xfId="606"/>
    <cellStyle name="2_Luong A6" xfId="607"/>
    <cellStyle name="2_maugiacotaluy" xfId="608"/>
    <cellStyle name="2_My Thanh Son Thanh" xfId="609"/>
    <cellStyle name="2_Nhom I" xfId="610"/>
    <cellStyle name="2_Project N.Du" xfId="611"/>
    <cellStyle name="2_Project N.Du.dien" xfId="612"/>
    <cellStyle name="2_Project QL4" xfId="613"/>
    <cellStyle name="2_Project QL4 goi 7" xfId="614"/>
    <cellStyle name="2_Project QL4 goi5" xfId="615"/>
    <cellStyle name="2_Project QL4 goi8" xfId="616"/>
    <cellStyle name="2_QL1A-SUA2005" xfId="617"/>
    <cellStyle name="2_Sheet1" xfId="618"/>
    <cellStyle name="2_SuoiTon" xfId="619"/>
    <cellStyle name="2_t" xfId="620"/>
    <cellStyle name="2_Tay THoa" xfId="621"/>
    <cellStyle name="2_Tham tra (8-11)1" xfId="622"/>
    <cellStyle name="2_THKLsua_cuoi" xfId="623"/>
    <cellStyle name="2_Tinh KLHC goi 1" xfId="624"/>
    <cellStyle name="2_tmthiet ke" xfId="625"/>
    <cellStyle name="2_tmthiet ke1" xfId="626"/>
    <cellStyle name="2_Tong hop DT dieu chinh duong 38-95" xfId="627"/>
    <cellStyle name="2_Tong hop khoi luong duong 557 (30-5-2006)" xfId="628"/>
    <cellStyle name="2_tong hop kl nen mat" xfId="629"/>
    <cellStyle name="2_Tong muc dau tu" xfId="630"/>
    <cellStyle name="2_Tong muc KT 20-11 Tan Huong Tuyen2" xfId="631"/>
    <cellStyle name="2_TRUNG PMU 5" xfId="632"/>
    <cellStyle name="2_Tuyen so 1-Km0+00 - Km0+852.56" xfId="633"/>
    <cellStyle name="2_TV sua ngay 02-08-06" xfId="634"/>
    <cellStyle name="2_VatLieu 3 cau -NA" xfId="635"/>
    <cellStyle name="2_Yen Na - Yen Tinh  du an 30 -10-2006- Theo 51 bu may" xfId="636"/>
    <cellStyle name="2_Yen Na - Yen Tinh Theo 51 bu may Ghep" xfId="637"/>
    <cellStyle name="2_Yen Na - Yen Tinh Theo 51 -TV NA Ghep" xfId="638"/>
    <cellStyle name="2_Yen Na-Yen Tinh 07" xfId="639"/>
    <cellStyle name="2_ÿÿÿÿÿ" xfId="640"/>
    <cellStyle name="2_ÿÿÿÿÿ_1" xfId="641"/>
    <cellStyle name="2_ÿÿÿÿÿ_Bao cao thang G1" xfId="642"/>
    <cellStyle name="2_ÿÿÿÿÿ_Book1" xfId="643"/>
    <cellStyle name="2_ÿÿÿÿÿ_Book1_Phụ luc goi 5" xfId="644"/>
    <cellStyle name="2_ÿÿÿÿÿ_Don gia Goi thau so 1 (872)" xfId="645"/>
    <cellStyle name="2_ÿÿÿÿÿ_DTduong-goi1" xfId="646"/>
    <cellStyle name="2_ÿÿÿÿÿ_dutoanLCSP04-km0-5-goi1 (Ban 5 sua 24-8)" xfId="647"/>
    <cellStyle name="2_ÿÿÿÿÿ_Tinh KLHC goi 1" xfId="648"/>
    <cellStyle name="2_ÿÿÿÿÿ_Tong hop DT dieu chinh duong 38-95" xfId="649"/>
    <cellStyle name="20" xfId="650"/>
    <cellStyle name="20% - Accent1" xfId="651"/>
    <cellStyle name="20% - Accent1 2" xfId="652"/>
    <cellStyle name="20% - Accent2" xfId="653"/>
    <cellStyle name="20% - Accent2 2" xfId="654"/>
    <cellStyle name="20% - Accent3" xfId="655"/>
    <cellStyle name="20% - Accent3 2" xfId="656"/>
    <cellStyle name="20% - Accent4" xfId="657"/>
    <cellStyle name="20% - Accent4 2" xfId="658"/>
    <cellStyle name="20% - Accent5" xfId="659"/>
    <cellStyle name="20% - Accent5 2" xfId="660"/>
    <cellStyle name="20% - Accent6" xfId="661"/>
    <cellStyle name="20% - Accent6 2" xfId="662"/>
    <cellStyle name="20% - Nhấn1" xfId="663"/>
    <cellStyle name="20% - Nhấn2" xfId="664"/>
    <cellStyle name="20% - Nhấn3" xfId="665"/>
    <cellStyle name="20% - Nhấn4" xfId="666"/>
    <cellStyle name="20% - Nhấn5" xfId="667"/>
    <cellStyle name="20% - Nhấn6" xfId="668"/>
    <cellStyle name="3" xfId="669"/>
    <cellStyle name="3_0D5B6000" xfId="670"/>
    <cellStyle name="3_6.Bang_luong_moi_XDCB" xfId="671"/>
    <cellStyle name="3_A che do KS +chi BQL" xfId="672"/>
    <cellStyle name="3_BANG CAM COC GPMB 8km" xfId="673"/>
    <cellStyle name="3_Bang tong hop khoi luong" xfId="674"/>
    <cellStyle name="3_BC thang" xfId="675"/>
    <cellStyle name="3_Book1" xfId="676"/>
    <cellStyle name="3_Book1_02-07 Tuyen chinh" xfId="677"/>
    <cellStyle name="3_Book1_02-07Tuyen Nhanh" xfId="678"/>
    <cellStyle name="3_Book1_1" xfId="679"/>
    <cellStyle name="3_Book1_1_Phụ luc goi 5" xfId="680"/>
    <cellStyle name="3_Book1_BC thang" xfId="681"/>
    <cellStyle name="3_Book1_Book1" xfId="682"/>
    <cellStyle name="3_Book1_Cau Hoa Son Km 1+441.06 (14-12-2006)" xfId="683"/>
    <cellStyle name="3_Book1_Cau Hoa Son Km 1+441.06 (22-10-2006)" xfId="684"/>
    <cellStyle name="3_Book1_Cau Hoa Son Km 1+441.06 (24-10-2006)" xfId="685"/>
    <cellStyle name="3_Book1_Cau Nam Tot(ngay 2-10-2006)" xfId="686"/>
    <cellStyle name="3_Book1_CAU XOP XANG II(su­a)" xfId="687"/>
    <cellStyle name="3_Book1_Dieu phoi dat goi 1" xfId="688"/>
    <cellStyle name="3_Book1_Dieu phoi dat goi 2" xfId="689"/>
    <cellStyle name="3_Book1_DT 27-9-2006 nop SKH" xfId="690"/>
    <cellStyle name="3_Book1_DT Kha thi ngay 11-2-06" xfId="691"/>
    <cellStyle name="3_Book1_DT ngay 04-01-2006" xfId="692"/>
    <cellStyle name="3_Book1_DT ngay 11-4-2006" xfId="693"/>
    <cellStyle name="3_Book1_DT ngay 15-11-05" xfId="694"/>
    <cellStyle name="3_Book1_DT theo DM24" xfId="695"/>
    <cellStyle name="3_Book1_DT Yen Na - Yen Tinh Theo 51 bu may CT8" xfId="696"/>
    <cellStyle name="3_Book1_Du toan KT-TCsua theo TT 03 - YC 471" xfId="697"/>
    <cellStyle name="3_Book1_Du toan Phuong lam" xfId="698"/>
    <cellStyle name="3_Book1_Du toan QL 27 (23-12-2005)" xfId="699"/>
    <cellStyle name="3_Book1_DuAnKT ngay 11-2-2006" xfId="700"/>
    <cellStyle name="3_Book1_Goi 1" xfId="701"/>
    <cellStyle name="3_Book1_Goi thau so 2 (20-6-2006)" xfId="702"/>
    <cellStyle name="3_Book1_Goi02(25-05-2006)" xfId="703"/>
    <cellStyle name="3_Book1_K C N - HUNG DONG L.NHUA" xfId="704"/>
    <cellStyle name="3_Book1_Khoi Luong Hoang Truong - Hoang Phu" xfId="705"/>
    <cellStyle name="3_Book1_KLdao chuan" xfId="706"/>
    <cellStyle name="3_Book1_Muong TL" xfId="707"/>
    <cellStyle name="3_Book1_Sua -  Nam Cam 07" xfId="708"/>
    <cellStyle name="3_Book1_T4-nhanh1(17-6)" xfId="709"/>
    <cellStyle name="3_Book1_Tong muc KT 20-11 Tan Huong Tuyen2" xfId="710"/>
    <cellStyle name="3_Book1_Tuyen so 1-Km0+00 - Km0+852.56" xfId="711"/>
    <cellStyle name="3_Book1_TV sua ngay 02-08-06" xfId="712"/>
    <cellStyle name="3_Book1_xop nhi Gia Q4( 7-3-07)" xfId="713"/>
    <cellStyle name="3_Book1_Yen Na-Yen Tinh 07" xfId="714"/>
    <cellStyle name="3_Book1_Yen Na-Yen tinh 11" xfId="715"/>
    <cellStyle name="3_Book1_ÿÿÿÿÿ" xfId="716"/>
    <cellStyle name="3_C" xfId="717"/>
    <cellStyle name="3_Cau Hoi 115" xfId="718"/>
    <cellStyle name="3_Cau Hua Trai (TT 04)" xfId="719"/>
    <cellStyle name="3_Cau Nam Tot(ngay 2-10-2006)" xfId="720"/>
    <cellStyle name="3_Cau Thanh Ha 1" xfId="721"/>
    <cellStyle name="3_Cau thuy dien Ban La (Cu Anh)" xfId="722"/>
    <cellStyle name="3_Cau thuy dien Ban La (Cu Anh) 2" xfId="723"/>
    <cellStyle name="3_Cau thuy dien Ban La (Cu Anh) 3" xfId="724"/>
    <cellStyle name="3_Cau thuy dien Ban La (Cu Anh)_Phụ luc goi 5" xfId="725"/>
    <cellStyle name="3_CAU XOP XANG II(su­a)" xfId="726"/>
    <cellStyle name="3_Chau Thon - Tan Xuan (KCS 8-12-06)" xfId="727"/>
    <cellStyle name="3_Chi phi KS" xfId="728"/>
    <cellStyle name="3_cong" xfId="729"/>
    <cellStyle name="3_cuong sua 9.10" xfId="730"/>
    <cellStyle name="3_Dakt-Cau tinh Hua Phan" xfId="731"/>
    <cellStyle name="3_DIEN" xfId="732"/>
    <cellStyle name="3_Dieu phoi dat goi 1" xfId="733"/>
    <cellStyle name="3_Dieu phoi dat goi 2" xfId="734"/>
    <cellStyle name="3_Dinh muc thiet ke" xfId="735"/>
    <cellStyle name="3_DONGIA" xfId="736"/>
    <cellStyle name="3_DT Kha thi ngay 11-2-06" xfId="737"/>
    <cellStyle name="3_DT KS Cam LAc-10-05-07" xfId="738"/>
    <cellStyle name="3_DT KT ngay 10-9-2005" xfId="739"/>
    <cellStyle name="3_DT ngay 04-01-2006" xfId="740"/>
    <cellStyle name="3_DT ngay 11-4-2006" xfId="741"/>
    <cellStyle name="3_DT ngay 15-11-05" xfId="742"/>
    <cellStyle name="3_DT theo DM24" xfId="743"/>
    <cellStyle name="3_DT Yen Na - Yen Tinh Theo 51 bu may CT8" xfId="744"/>
    <cellStyle name="3_Dtdchinh2397" xfId="745"/>
    <cellStyle name="3_Dtdchinh2397_Phụ luc goi 5" xfId="746"/>
    <cellStyle name="3_DTXL goi 11(20-9-05)" xfId="747"/>
    <cellStyle name="3_du toan" xfId="748"/>
    <cellStyle name="3_du toan (03-11-05)" xfId="749"/>
    <cellStyle name="3_Du toan (12-05-2005) Tham dinh" xfId="750"/>
    <cellStyle name="3_Du toan (23-05-2005) Tham dinh" xfId="751"/>
    <cellStyle name="3_Du toan (5 - 04 - 2004)" xfId="752"/>
    <cellStyle name="3_Du toan (6-3-2005)" xfId="753"/>
    <cellStyle name="3_Du toan (Ban A)" xfId="754"/>
    <cellStyle name="3_Du toan (ngay 13 - 07 - 2004)" xfId="755"/>
    <cellStyle name="3_Du toan (ngay 25-9-06)" xfId="756"/>
    <cellStyle name="3_Du toan 558 (Km17+508.12 - Km 22)" xfId="757"/>
    <cellStyle name="3_Du toan 558 (Km17+508.12 - Km 22) 2" xfId="758"/>
    <cellStyle name="3_Du toan 558 (Km17+508.12 - Km 22) 3" xfId="759"/>
    <cellStyle name="3_Du toan 558 (Km17+508.12 - Km 22)_Phụ luc goi 5" xfId="760"/>
    <cellStyle name="3_Du toan bo sung (11-2004)" xfId="761"/>
    <cellStyle name="3_Du toan Cang Vung Ang (Tham tra 3-11-06)" xfId="762"/>
    <cellStyle name="3_Du toan Cang Vung Ang ngay 09-8-06 " xfId="763"/>
    <cellStyle name="3_Du toan dieu chin theo don gia moi (1-2-2007)" xfId="764"/>
    <cellStyle name="3_Du toan Goi 1" xfId="765"/>
    <cellStyle name="3_du toan goi 12" xfId="766"/>
    <cellStyle name="3_Du toan Goi 2" xfId="767"/>
    <cellStyle name="3_Du toan Huong Lam - Ban Giang (ngay28-11-06)" xfId="768"/>
    <cellStyle name="3_Du toan KT-TCsua theo TT 03 - YC 471" xfId="769"/>
    <cellStyle name="3_Du toan ngay (28-10-2005)" xfId="770"/>
    <cellStyle name="3_Du toan ngay 1-9-2004 (version 1)" xfId="771"/>
    <cellStyle name="3_Du toan Phuong lam" xfId="772"/>
    <cellStyle name="3_Du toan QL 27 (23-12-2005)" xfId="773"/>
    <cellStyle name="3_DuAnKT ngay 11-2-2006" xfId="774"/>
    <cellStyle name="3_DUONGNOIVUNG-QTHANG-QLUU" xfId="775"/>
    <cellStyle name="3_Gia goi 1" xfId="776"/>
    <cellStyle name="3_Gia_VL cau-JIBIC-Ha-tinh" xfId="777"/>
    <cellStyle name="3_Gia_VLQL48_duyet " xfId="778"/>
    <cellStyle name="3_Gia_VLQL48_duyet _Phụ luc goi 5" xfId="779"/>
    <cellStyle name="3_goi 1" xfId="780"/>
    <cellStyle name="3_Goi 1 (TT04)" xfId="781"/>
    <cellStyle name="3_goi 1 duyet theo luong mo (an)" xfId="782"/>
    <cellStyle name="3_Goi 1_1" xfId="783"/>
    <cellStyle name="3_Goi so 1" xfId="784"/>
    <cellStyle name="3_Goi thau so 2 (20-6-2006)" xfId="785"/>
    <cellStyle name="3_Goi02(25-05-2006)" xfId="786"/>
    <cellStyle name="3_Goi1N206" xfId="787"/>
    <cellStyle name="3_Goi2N206" xfId="788"/>
    <cellStyle name="3_Goi4N216" xfId="789"/>
    <cellStyle name="3_Goi5N216" xfId="790"/>
    <cellStyle name="3_Hoi Song" xfId="791"/>
    <cellStyle name="3_HT-LO" xfId="792"/>
    <cellStyle name="3_Khoi luong" xfId="793"/>
    <cellStyle name="3_Khoi luong doan 1" xfId="794"/>
    <cellStyle name="3_Khoi luong doan 2" xfId="795"/>
    <cellStyle name="3_Khoi luong goi 1-QL4D" xfId="796"/>
    <cellStyle name="3_Khoi Luong Hoang Truong - Hoang Phu" xfId="797"/>
    <cellStyle name="3_Khoi luong QL8B" xfId="798"/>
    <cellStyle name="3_KL" xfId="799"/>
    <cellStyle name="3_KL goi 1" xfId="800"/>
    <cellStyle name="3_Kl6-6-05" xfId="801"/>
    <cellStyle name="3_Kldoan3" xfId="802"/>
    <cellStyle name="3_Klnutgiao" xfId="803"/>
    <cellStyle name="3_KLPA2s" xfId="804"/>
    <cellStyle name="3_KlQdinhduyet" xfId="805"/>
    <cellStyle name="3_KlQdinhduyet_Phụ luc goi 5" xfId="806"/>
    <cellStyle name="3_KlQL4goi5KCS" xfId="807"/>
    <cellStyle name="3_Kltayth" xfId="808"/>
    <cellStyle name="3_KltaythQDduyet" xfId="809"/>
    <cellStyle name="3_Kluong4-2004" xfId="810"/>
    <cellStyle name="3_Km329-Km350 (7-6)" xfId="811"/>
    <cellStyle name="3_Km4-Km8+800" xfId="812"/>
    <cellStyle name="3_Long_Lien_Phuong_BVTC" xfId="813"/>
    <cellStyle name="3_Luong A6" xfId="814"/>
    <cellStyle name="3_maugiacotaluy" xfId="815"/>
    <cellStyle name="3_My Thanh Son Thanh" xfId="816"/>
    <cellStyle name="3_Nhom I" xfId="817"/>
    <cellStyle name="3_Project N.Du" xfId="818"/>
    <cellStyle name="3_Project N.Du.dien" xfId="819"/>
    <cellStyle name="3_Project QL4" xfId="820"/>
    <cellStyle name="3_Project QL4 goi 7" xfId="821"/>
    <cellStyle name="3_Project QL4 goi5" xfId="822"/>
    <cellStyle name="3_Project QL4 goi8" xfId="823"/>
    <cellStyle name="3_QL1A-SUA2005" xfId="824"/>
    <cellStyle name="3_Sheet1" xfId="825"/>
    <cellStyle name="3_SuoiTon" xfId="826"/>
    <cellStyle name="3_t" xfId="827"/>
    <cellStyle name="3_Tay THoa" xfId="828"/>
    <cellStyle name="3_Tham tra (8-11)1" xfId="829"/>
    <cellStyle name="3_THKLsua_cuoi" xfId="830"/>
    <cellStyle name="3_Tinh KLHC goi 1" xfId="831"/>
    <cellStyle name="3_tmthiet ke" xfId="832"/>
    <cellStyle name="3_tmthiet ke1" xfId="833"/>
    <cellStyle name="3_Tong hop DT dieu chinh duong 38-95" xfId="834"/>
    <cellStyle name="3_Tong hop khoi luong duong 557 (30-5-2006)" xfId="835"/>
    <cellStyle name="3_tong hop kl nen mat" xfId="836"/>
    <cellStyle name="3_Tong muc dau tu" xfId="837"/>
    <cellStyle name="3_Tong muc KT 20-11 Tan Huong Tuyen2" xfId="838"/>
    <cellStyle name="3_Tuyen so 1-Km0+00 - Km0+852.56" xfId="839"/>
    <cellStyle name="3_TV sua ngay 02-08-06" xfId="840"/>
    <cellStyle name="3_VatLieu 3 cau -NA" xfId="841"/>
    <cellStyle name="3_Yen Na - Yen Tinh  du an 30 -10-2006- Theo 51 bu may" xfId="842"/>
    <cellStyle name="3_Yen Na - Yen Tinh Theo 51 bu may Ghep" xfId="843"/>
    <cellStyle name="3_Yen Na - Yen Tinh Theo 51 -TV NA Ghep" xfId="844"/>
    <cellStyle name="3_Yen Na-Yen Tinh 07" xfId="845"/>
    <cellStyle name="3_ÿÿÿÿÿ" xfId="846"/>
    <cellStyle name="3_ÿÿÿÿÿ_1" xfId="847"/>
    <cellStyle name="4" xfId="848"/>
    <cellStyle name="4_0D5B6000" xfId="849"/>
    <cellStyle name="4_6.Bang_luong_moi_XDCB" xfId="850"/>
    <cellStyle name="4_A che do KS +chi BQL" xfId="851"/>
    <cellStyle name="4_BANG CAM COC GPMB 8km" xfId="852"/>
    <cellStyle name="4_Bang tong hop khoi luong" xfId="853"/>
    <cellStyle name="4_BC thang" xfId="854"/>
    <cellStyle name="4_Book1" xfId="855"/>
    <cellStyle name="4_Book1_02-07 Tuyen chinh" xfId="856"/>
    <cellStyle name="4_Book1_02-07Tuyen Nhanh" xfId="857"/>
    <cellStyle name="4_Book1_1" xfId="858"/>
    <cellStyle name="4_Book1_1_Phụ luc goi 5" xfId="859"/>
    <cellStyle name="4_Book1_BC thang" xfId="860"/>
    <cellStyle name="4_Book1_Book1" xfId="861"/>
    <cellStyle name="4_Book1_Cau Hoa Son Km 1+441.06 (14-12-2006)" xfId="862"/>
    <cellStyle name="4_Book1_Cau Hoa Son Km 1+441.06 (22-10-2006)" xfId="863"/>
    <cellStyle name="4_Book1_Cau Hoa Son Km 1+441.06 (24-10-2006)" xfId="864"/>
    <cellStyle name="4_Book1_Cau Nam Tot(ngay 2-10-2006)" xfId="865"/>
    <cellStyle name="4_Book1_CAU XOP XANG II(su­a)" xfId="866"/>
    <cellStyle name="4_Book1_Dieu phoi dat goi 1" xfId="867"/>
    <cellStyle name="4_Book1_Dieu phoi dat goi 2" xfId="868"/>
    <cellStyle name="4_Book1_DT 27-9-2006 nop SKH" xfId="869"/>
    <cellStyle name="4_Book1_DT Kha thi ngay 11-2-06" xfId="870"/>
    <cellStyle name="4_Book1_DT ngay 04-01-2006" xfId="871"/>
    <cellStyle name="4_Book1_DT ngay 11-4-2006" xfId="872"/>
    <cellStyle name="4_Book1_DT ngay 15-11-05" xfId="873"/>
    <cellStyle name="4_Book1_DT theo DM24" xfId="874"/>
    <cellStyle name="4_Book1_DT Yen Na - Yen Tinh Theo 51 bu may CT8" xfId="875"/>
    <cellStyle name="4_Book1_Du toan KT-TCsua theo TT 03 - YC 471" xfId="876"/>
    <cellStyle name="4_Book1_Du toan Phuong lam" xfId="877"/>
    <cellStyle name="4_Book1_Du toan QL 27 (23-12-2005)" xfId="878"/>
    <cellStyle name="4_Book1_DuAnKT ngay 11-2-2006" xfId="879"/>
    <cellStyle name="4_Book1_Goi 1" xfId="880"/>
    <cellStyle name="4_Book1_Goi thau so 2 (20-6-2006)" xfId="881"/>
    <cellStyle name="4_Book1_Goi02(25-05-2006)" xfId="882"/>
    <cellStyle name="4_Book1_K C N - HUNG DONG L.NHUA" xfId="883"/>
    <cellStyle name="4_Book1_Khoi Luong Hoang Truong - Hoang Phu" xfId="884"/>
    <cellStyle name="4_Book1_KLdao chuan" xfId="885"/>
    <cellStyle name="4_Book1_Muong TL" xfId="886"/>
    <cellStyle name="4_Book1_Sua -  Nam Cam 07" xfId="887"/>
    <cellStyle name="4_Book1_T4-nhanh1(17-6)" xfId="888"/>
    <cellStyle name="4_Book1_Tong muc KT 20-11 Tan Huong Tuyen2" xfId="889"/>
    <cellStyle name="4_Book1_Tuyen so 1-Km0+00 - Km0+852.56" xfId="890"/>
    <cellStyle name="4_Book1_TV sua ngay 02-08-06" xfId="891"/>
    <cellStyle name="4_Book1_xop nhi Gia Q4( 7-3-07)" xfId="892"/>
    <cellStyle name="4_Book1_Yen Na-Yen Tinh 07" xfId="893"/>
    <cellStyle name="4_Book1_Yen Na-Yen tinh 11" xfId="894"/>
    <cellStyle name="4_Book1_ÿÿÿÿÿ" xfId="895"/>
    <cellStyle name="4_C" xfId="896"/>
    <cellStyle name="4_Cau Hoi 115" xfId="897"/>
    <cellStyle name="4_Cau Hua Trai (TT 04)" xfId="898"/>
    <cellStyle name="4_Cau Nam Tot(ngay 2-10-2006)" xfId="899"/>
    <cellStyle name="4_Cau Thanh Ha 1" xfId="900"/>
    <cellStyle name="4_Cau thuy dien Ban La (Cu Anh)" xfId="901"/>
    <cellStyle name="4_Cau thuy dien Ban La (Cu Anh) 2" xfId="902"/>
    <cellStyle name="4_Cau thuy dien Ban La (Cu Anh) 3" xfId="903"/>
    <cellStyle name="4_Cau thuy dien Ban La (Cu Anh)_Phụ luc goi 5" xfId="904"/>
    <cellStyle name="4_CAU XOP XANG II(su­a)" xfId="905"/>
    <cellStyle name="4_Chau Thon - Tan Xuan (KCS 8-12-06)" xfId="906"/>
    <cellStyle name="4_Chi phi KS" xfId="907"/>
    <cellStyle name="4_cong" xfId="908"/>
    <cellStyle name="4_cuong sua 9.10" xfId="909"/>
    <cellStyle name="4_Dakt-Cau tinh Hua Phan" xfId="910"/>
    <cellStyle name="4_DIEN" xfId="911"/>
    <cellStyle name="4_Dieu phoi dat goi 1" xfId="912"/>
    <cellStyle name="4_Dieu phoi dat goi 2" xfId="913"/>
    <cellStyle name="4_Dinh muc thiet ke" xfId="914"/>
    <cellStyle name="4_DONGIA" xfId="915"/>
    <cellStyle name="4_DT Kha thi ngay 11-2-06" xfId="916"/>
    <cellStyle name="4_DT KS Cam LAc-10-05-07" xfId="917"/>
    <cellStyle name="4_DT KT ngay 10-9-2005" xfId="918"/>
    <cellStyle name="4_DT ngay 04-01-2006" xfId="919"/>
    <cellStyle name="4_DT ngay 11-4-2006" xfId="920"/>
    <cellStyle name="4_DT ngay 15-11-05" xfId="921"/>
    <cellStyle name="4_DT theo DM24" xfId="922"/>
    <cellStyle name="4_DT Yen Na - Yen Tinh Theo 51 bu may CT8" xfId="923"/>
    <cellStyle name="4_Dtdchinh2397" xfId="924"/>
    <cellStyle name="4_Dtdchinh2397_Phụ luc goi 5" xfId="925"/>
    <cellStyle name="4_DTXL goi 11(20-9-05)" xfId="926"/>
    <cellStyle name="4_du toan" xfId="927"/>
    <cellStyle name="4_du toan (03-11-05)" xfId="928"/>
    <cellStyle name="4_Du toan (12-05-2005) Tham dinh" xfId="929"/>
    <cellStyle name="4_Du toan (23-05-2005) Tham dinh" xfId="930"/>
    <cellStyle name="4_Du toan (5 - 04 - 2004)" xfId="931"/>
    <cellStyle name="4_Du toan (6-3-2005)" xfId="932"/>
    <cellStyle name="4_Du toan (Ban A)" xfId="933"/>
    <cellStyle name="4_Du toan (ngay 13 - 07 - 2004)" xfId="934"/>
    <cellStyle name="4_Du toan (ngay 25-9-06)" xfId="935"/>
    <cellStyle name="4_Du toan 558 (Km17+508.12 - Km 22)" xfId="936"/>
    <cellStyle name="4_Du toan 558 (Km17+508.12 - Km 22) 2" xfId="937"/>
    <cellStyle name="4_Du toan 558 (Km17+508.12 - Km 22) 3" xfId="938"/>
    <cellStyle name="4_Du toan 558 (Km17+508.12 - Km 22)_Phụ luc goi 5" xfId="939"/>
    <cellStyle name="4_Du toan bo sung (11-2004)" xfId="940"/>
    <cellStyle name="4_Du toan Cang Vung Ang (Tham tra 3-11-06)" xfId="941"/>
    <cellStyle name="4_Du toan Cang Vung Ang ngay 09-8-06 " xfId="942"/>
    <cellStyle name="4_Du toan dieu chin theo don gia moi (1-2-2007)" xfId="943"/>
    <cellStyle name="4_Du toan Goi 1" xfId="944"/>
    <cellStyle name="4_du toan goi 12" xfId="945"/>
    <cellStyle name="4_Du toan Goi 2" xfId="946"/>
    <cellStyle name="4_Du toan Huong Lam - Ban Giang (ngay28-11-06)" xfId="947"/>
    <cellStyle name="4_Du toan KT-TCsua theo TT 03 - YC 471" xfId="948"/>
    <cellStyle name="4_Du toan ngay (28-10-2005)" xfId="949"/>
    <cellStyle name="4_Du toan ngay 1-9-2004 (version 1)" xfId="950"/>
    <cellStyle name="4_Du toan Phuong lam" xfId="951"/>
    <cellStyle name="4_Du toan QL 27 (23-12-2005)" xfId="952"/>
    <cellStyle name="4_DuAnKT ngay 11-2-2006" xfId="953"/>
    <cellStyle name="4_DUONGNOIVUNG-QTHANG-QLUU" xfId="954"/>
    <cellStyle name="4_Gia goi 1" xfId="955"/>
    <cellStyle name="4_Gia_VL cau-JIBIC-Ha-tinh" xfId="956"/>
    <cellStyle name="4_Gia_VLQL48_duyet " xfId="957"/>
    <cellStyle name="4_Gia_VLQL48_duyet _Phụ luc goi 5" xfId="958"/>
    <cellStyle name="4_goi 1" xfId="959"/>
    <cellStyle name="4_Goi 1 (TT04)" xfId="960"/>
    <cellStyle name="4_goi 1 duyet theo luong mo (an)" xfId="961"/>
    <cellStyle name="4_Goi 1_1" xfId="962"/>
    <cellStyle name="4_Goi so 1" xfId="963"/>
    <cellStyle name="4_Goi thau so 2 (20-6-2006)" xfId="964"/>
    <cellStyle name="4_Goi02(25-05-2006)" xfId="965"/>
    <cellStyle name="4_Goi1N206" xfId="966"/>
    <cellStyle name="4_Goi2N206" xfId="967"/>
    <cellStyle name="4_Goi4N216" xfId="968"/>
    <cellStyle name="4_Goi5N216" xfId="969"/>
    <cellStyle name="4_Hoi Song" xfId="970"/>
    <cellStyle name="4_HT-LO" xfId="971"/>
    <cellStyle name="4_Khoi luong" xfId="972"/>
    <cellStyle name="4_Khoi luong doan 1" xfId="973"/>
    <cellStyle name="4_Khoi luong doan 2" xfId="974"/>
    <cellStyle name="4_Khoi luong goi 1-QL4D" xfId="975"/>
    <cellStyle name="4_Khoi Luong Hoang Truong - Hoang Phu" xfId="976"/>
    <cellStyle name="4_Khoi luong QL8B" xfId="977"/>
    <cellStyle name="4_KL" xfId="978"/>
    <cellStyle name="4_KL goi 1" xfId="979"/>
    <cellStyle name="4_Kl6-6-05" xfId="980"/>
    <cellStyle name="4_Kldoan3" xfId="981"/>
    <cellStyle name="4_Klnutgiao" xfId="982"/>
    <cellStyle name="4_KLPA2s" xfId="983"/>
    <cellStyle name="4_KlQdinhduyet" xfId="984"/>
    <cellStyle name="4_KlQdinhduyet_Phụ luc goi 5" xfId="985"/>
    <cellStyle name="4_KlQL4goi5KCS" xfId="986"/>
    <cellStyle name="4_Kltayth" xfId="987"/>
    <cellStyle name="4_KltaythQDduyet" xfId="988"/>
    <cellStyle name="4_Kluong4-2004" xfId="989"/>
    <cellStyle name="4_Km329-Km350 (7-6)" xfId="990"/>
    <cellStyle name="4_Km4-Km8+800" xfId="991"/>
    <cellStyle name="4_Long_Lien_Phuong_BVTC" xfId="992"/>
    <cellStyle name="4_Luong A6" xfId="993"/>
    <cellStyle name="4_maugiacotaluy" xfId="994"/>
    <cellStyle name="4_My Thanh Son Thanh" xfId="995"/>
    <cellStyle name="4_Nhom I" xfId="996"/>
    <cellStyle name="4_Project N.Du" xfId="997"/>
    <cellStyle name="4_Project N.Du.dien" xfId="998"/>
    <cellStyle name="4_Project QL4" xfId="999"/>
    <cellStyle name="4_Project QL4 goi 7" xfId="1000"/>
    <cellStyle name="4_Project QL4 goi5" xfId="1001"/>
    <cellStyle name="4_Project QL4 goi8" xfId="1002"/>
    <cellStyle name="4_QL1A-SUA2005" xfId="1003"/>
    <cellStyle name="4_Sheet1" xfId="1004"/>
    <cellStyle name="4_SuoiTon" xfId="1005"/>
    <cellStyle name="4_t" xfId="1006"/>
    <cellStyle name="4_Tay THoa" xfId="1007"/>
    <cellStyle name="4_Tham tra (8-11)1" xfId="1008"/>
    <cellStyle name="4_THKLsua_cuoi" xfId="1009"/>
    <cellStyle name="4_Tinh KLHC goi 1" xfId="1010"/>
    <cellStyle name="4_tmthiet ke" xfId="1011"/>
    <cellStyle name="4_tmthiet ke1" xfId="1012"/>
    <cellStyle name="4_Tong hop DT dieu chinh duong 38-95" xfId="1013"/>
    <cellStyle name="4_Tong hop khoi luong duong 557 (30-5-2006)" xfId="1014"/>
    <cellStyle name="4_tong hop kl nen mat" xfId="1015"/>
    <cellStyle name="4_Tong muc dau tu" xfId="1016"/>
    <cellStyle name="4_Tong muc KT 20-11 Tan Huong Tuyen2" xfId="1017"/>
    <cellStyle name="4_Tuyen so 1-Km0+00 - Km0+852.56" xfId="1018"/>
    <cellStyle name="4_TV sua ngay 02-08-06" xfId="1019"/>
    <cellStyle name="4_VatLieu 3 cau -NA" xfId="1020"/>
    <cellStyle name="4_Yen Na - Yen Tinh  du an 30 -10-2006- Theo 51 bu may" xfId="1021"/>
    <cellStyle name="4_Yen Na - Yen Tinh Theo 51 bu may Ghep" xfId="1022"/>
    <cellStyle name="4_Yen Na - Yen Tinh Theo 51 -TV NA Ghep" xfId="1023"/>
    <cellStyle name="4_Yen Na-Yen Tinh 07" xfId="1024"/>
    <cellStyle name="4_ÿÿÿÿÿ" xfId="1025"/>
    <cellStyle name="4_ÿÿÿÿÿ_1" xfId="1026"/>
    <cellStyle name="40% - Accent1" xfId="1027"/>
    <cellStyle name="40% - Accent1 2" xfId="1028"/>
    <cellStyle name="40% - Accent2" xfId="1029"/>
    <cellStyle name="40% - Accent2 2" xfId="1030"/>
    <cellStyle name="40% - Accent3" xfId="1031"/>
    <cellStyle name="40% - Accent3 2" xfId="1032"/>
    <cellStyle name="40% - Accent4" xfId="1033"/>
    <cellStyle name="40% - Accent4 2" xfId="1034"/>
    <cellStyle name="40% - Accent5" xfId="1035"/>
    <cellStyle name="40% - Accent5 2" xfId="1036"/>
    <cellStyle name="40% - Accent6" xfId="1037"/>
    <cellStyle name="40% - Accent6 2" xfId="1038"/>
    <cellStyle name="40% - Nhấn1" xfId="1039"/>
    <cellStyle name="40% - Nhấn2" xfId="1040"/>
    <cellStyle name="40% - Nhấn3" xfId="1041"/>
    <cellStyle name="40% - Nhấn4" xfId="1042"/>
    <cellStyle name="40% - Nhấn5" xfId="1043"/>
    <cellStyle name="40% - Nhấn6" xfId="1044"/>
    <cellStyle name="6" xfId="1045"/>
    <cellStyle name="6_Book1" xfId="1046"/>
    <cellStyle name="6_Book1_1" xfId="1047"/>
    <cellStyle name="6_Book1_Tuyen (21-7-11)-doan 1" xfId="1048"/>
    <cellStyle name="6_Du toan du thau Cautreo" xfId="1049"/>
    <cellStyle name="6_Phụ luc goi 5" xfId="1050"/>
    <cellStyle name="6_TDT 3 xa VA chinh thuc" xfId="1051"/>
    <cellStyle name="6_TDT-TMDT 3 xa VA dich" xfId="1052"/>
    <cellStyle name="6_Tuyen (20-6-11 PA 2)" xfId="1053"/>
    <cellStyle name="60% - Accent1" xfId="1054"/>
    <cellStyle name="60% - Accent1 2" xfId="1055"/>
    <cellStyle name="60% - Accent2" xfId="1056"/>
    <cellStyle name="60% - Accent2 2" xfId="1057"/>
    <cellStyle name="60% - Accent3" xfId="1058"/>
    <cellStyle name="60% - Accent3 2" xfId="1059"/>
    <cellStyle name="60% - Accent4" xfId="1060"/>
    <cellStyle name="60% - Accent4 2" xfId="1061"/>
    <cellStyle name="60% - Accent5" xfId="1062"/>
    <cellStyle name="60% - Accent5 2" xfId="1063"/>
    <cellStyle name="60% - Accent6" xfId="1064"/>
    <cellStyle name="60% - Accent6 2" xfId="1065"/>
    <cellStyle name="60% - Nhấn1" xfId="1066"/>
    <cellStyle name="60% - Nhấn2" xfId="1067"/>
    <cellStyle name="60% - Nhấn3" xfId="1068"/>
    <cellStyle name="60% - Nhấn4" xfId="1069"/>
    <cellStyle name="60% - Nhấn5" xfId="1070"/>
    <cellStyle name="60% - Nhấn6" xfId="1071"/>
    <cellStyle name="a" xfId="1072"/>
    <cellStyle name="_x0001_Å»_x001E_´ " xfId="1073"/>
    <cellStyle name="_x0001_Å»_x001E_´_" xfId="1074"/>
    <cellStyle name="Accent1" xfId="1075"/>
    <cellStyle name="Accent1 2" xfId="1076"/>
    <cellStyle name="Accent2" xfId="1077"/>
    <cellStyle name="Accent2 2" xfId="1078"/>
    <cellStyle name="Accent3" xfId="1079"/>
    <cellStyle name="Accent3 2" xfId="1080"/>
    <cellStyle name="Accent4" xfId="1081"/>
    <cellStyle name="Accent4 2" xfId="1082"/>
    <cellStyle name="Accent5" xfId="1083"/>
    <cellStyle name="Accent5 2" xfId="1084"/>
    <cellStyle name="Accent6" xfId="1085"/>
    <cellStyle name="Accent6 2" xfId="1086"/>
    <cellStyle name="ÅëÈ­" xfId="1087"/>
    <cellStyle name="ÅëÈ­ [0]" xfId="1088"/>
    <cellStyle name="AeE­ [0]_INQUIRY ¿?¾÷AßAø " xfId="1089"/>
    <cellStyle name="ÅëÈ­ [0]_L601CPT" xfId="1090"/>
    <cellStyle name="ÅëÈ­_      " xfId="1091"/>
    <cellStyle name="AeE­_INQUIRY ¿?¾÷AßAø " xfId="1092"/>
    <cellStyle name="ÅëÈ­_L601CPT" xfId="1093"/>
    <cellStyle name="args.style" xfId="1094"/>
    <cellStyle name="arial" xfId="1095"/>
    <cellStyle name="ÄÞ¸¶ [0]" xfId="1096"/>
    <cellStyle name="AÞ¸¶ [0]_INQUIRY ¿?¾÷AßAø " xfId="1097"/>
    <cellStyle name="ÄÞ¸¶ [0]_L601CPT" xfId="1098"/>
    <cellStyle name="ÄÞ¸¶_      " xfId="1099"/>
    <cellStyle name="AÞ¸¶_INQUIRY ¿?¾÷AßAø " xfId="1100"/>
    <cellStyle name="ÄÞ¸¶_L601CPT" xfId="1101"/>
    <cellStyle name="AutoFormat Options" xfId="1102"/>
    <cellStyle name="Bad" xfId="1103"/>
    <cellStyle name="Bad 2" xfId="1104"/>
    <cellStyle name="Body" xfId="1105"/>
    <cellStyle name="C?AØ_¿?¾÷CoE² " xfId="1106"/>
    <cellStyle name="Ç¥ÁØ_      " xfId="1107"/>
    <cellStyle name="C￥AØ_¿μ¾÷CoE² " xfId="1108"/>
    <cellStyle name="Ç¥ÁØ_±¸¹Ì´ëÃ¥" xfId="1109"/>
    <cellStyle name="C￥AØ_≫c¾÷ºIº° AN°e " xfId="1110"/>
    <cellStyle name="Ç¥ÁØ_S" xfId="1111"/>
    <cellStyle name="C￥AØ_Sheet1_¿μ¾÷CoE² " xfId="1112"/>
    <cellStyle name="Ç¥ÁØ_ÿÿÿÿÿÿ_4_ÃÑÇÕ°è " xfId="1113"/>
    <cellStyle name="Calc Currency (0)" xfId="1114"/>
    <cellStyle name="Calc Currency (0) 2" xfId="1115"/>
    <cellStyle name="Calc Currency (0) 3" xfId="1116"/>
    <cellStyle name="Calc Currency (0)_TH Nguon NTM 2014" xfId="1117"/>
    <cellStyle name="Calc Currency (2)" xfId="1118"/>
    <cellStyle name="Calc Percent (0)" xfId="1119"/>
    <cellStyle name="Calc Percent (1)" xfId="1120"/>
    <cellStyle name="Calc Percent (2)" xfId="1121"/>
    <cellStyle name="Calc Units (0)" xfId="1122"/>
    <cellStyle name="Calc Units (1)" xfId="1123"/>
    <cellStyle name="Calc Units (2)" xfId="1124"/>
    <cellStyle name="Calculation" xfId="1125"/>
    <cellStyle name="Calculation 2" xfId="1126"/>
    <cellStyle name="category" xfId="1127"/>
    <cellStyle name="CC1" xfId="1128"/>
    <cellStyle name="CC2" xfId="1129"/>
    <cellStyle name="Cerrency_Sheet2_XANGDAU" xfId="1130"/>
    <cellStyle name="chchuyen" xfId="1131"/>
    <cellStyle name="Check Cell" xfId="1132"/>
    <cellStyle name="Check Cell 2" xfId="1133"/>
    <cellStyle name="Chi phÝ kh¸c_Book1" xfId="1134"/>
    <cellStyle name="CHUONG" xfId="1135"/>
    <cellStyle name="Comma" xfId="1136"/>
    <cellStyle name="Comma  - Style1" xfId="1137"/>
    <cellStyle name="Comma  - Style2" xfId="1138"/>
    <cellStyle name="Comma  - Style3" xfId="1139"/>
    <cellStyle name="Comma  - Style4" xfId="1140"/>
    <cellStyle name="Comma  - Style5" xfId="1141"/>
    <cellStyle name="Comma  - Style6" xfId="1142"/>
    <cellStyle name="Comma  - Style7" xfId="1143"/>
    <cellStyle name="Comma  - Style8" xfId="1144"/>
    <cellStyle name="Comma [0]" xfId="1145"/>
    <cellStyle name="Comma [0] 10" xfId="1146"/>
    <cellStyle name="Comma [0] 2" xfId="1147"/>
    <cellStyle name="Comma [0] 3" xfId="1148"/>
    <cellStyle name="Comma [0] 4" xfId="1149"/>
    <cellStyle name="Comma [0] 5" xfId="1150"/>
    <cellStyle name="Comma [0] 6" xfId="1151"/>
    <cellStyle name="Comma [0] 7" xfId="1152"/>
    <cellStyle name="Comma [0] 8" xfId="1153"/>
    <cellStyle name="Comma [0] 9" xfId="1154"/>
    <cellStyle name="Comma [00]" xfId="1155"/>
    <cellStyle name="Comma [1]" xfId="1156"/>
    <cellStyle name="Comma [3]" xfId="1157"/>
    <cellStyle name="Comma [4]" xfId="1158"/>
    <cellStyle name="Comma 10" xfId="1159"/>
    <cellStyle name="Comma 10 2" xfId="1160"/>
    <cellStyle name="Comma 11" xfId="1161"/>
    <cellStyle name="Comma 12" xfId="1162"/>
    <cellStyle name="Comma 12 2" xfId="1163"/>
    <cellStyle name="Comma 13" xfId="1164"/>
    <cellStyle name="Comma 13 2" xfId="1165"/>
    <cellStyle name="Comma 14" xfId="1166"/>
    <cellStyle name="Comma 14 2" xfId="1167"/>
    <cellStyle name="Comma 15" xfId="1168"/>
    <cellStyle name="Comma 16" xfId="1169"/>
    <cellStyle name="Comma 16 2" xfId="1170"/>
    <cellStyle name="Comma 17" xfId="1171"/>
    <cellStyle name="Comma 17 2" xfId="1172"/>
    <cellStyle name="Comma 17 3" xfId="1173"/>
    <cellStyle name="Comma 17 4" xfId="1174"/>
    <cellStyle name="Comma 17_TH Nguon NTM 2014" xfId="1175"/>
    <cellStyle name="Comma 18" xfId="1176"/>
    <cellStyle name="Comma 18 2" xfId="1177"/>
    <cellStyle name="Comma 19" xfId="1178"/>
    <cellStyle name="Comma 19 2" xfId="1179"/>
    <cellStyle name="Comma 19 2 2" xfId="1180"/>
    <cellStyle name="Comma 2" xfId="1181"/>
    <cellStyle name="Comma 2 10" xfId="1182"/>
    <cellStyle name="Comma 2 11" xfId="1183"/>
    <cellStyle name="Comma 2 12" xfId="1184"/>
    <cellStyle name="Comma 2 13" xfId="1185"/>
    <cellStyle name="Comma 2 14" xfId="1186"/>
    <cellStyle name="Comma 2 15" xfId="1187"/>
    <cellStyle name="Comma 2 16" xfId="1188"/>
    <cellStyle name="Comma 2 17" xfId="1189"/>
    <cellStyle name="Comma 2 18" xfId="1190"/>
    <cellStyle name="Comma 2 19" xfId="1191"/>
    <cellStyle name="Comma 2 2" xfId="1192"/>
    <cellStyle name="Comma 2 2 2" xfId="1193"/>
    <cellStyle name="Comma 2 20" xfId="1194"/>
    <cellStyle name="Comma 2 21" xfId="1195"/>
    <cellStyle name="Comma 2 22" xfId="1196"/>
    <cellStyle name="Comma 2 23" xfId="1197"/>
    <cellStyle name="Comma 2 24" xfId="1198"/>
    <cellStyle name="Comma 2 25" xfId="1199"/>
    <cellStyle name="Comma 2 26" xfId="1200"/>
    <cellStyle name="Comma 2 27" xfId="1201"/>
    <cellStyle name="Comma 2 28" xfId="1202"/>
    <cellStyle name="Comma 2 29" xfId="1203"/>
    <cellStyle name="Comma 2 3" xfId="1204"/>
    <cellStyle name="Comma 2 30" xfId="1205"/>
    <cellStyle name="Comma 2 31" xfId="1206"/>
    <cellStyle name="Comma 2 32" xfId="1207"/>
    <cellStyle name="Comma 2 33" xfId="1208"/>
    <cellStyle name="Comma 2 34" xfId="1209"/>
    <cellStyle name="Comma 2 35" xfId="1210"/>
    <cellStyle name="Comma 2 36" xfId="1211"/>
    <cellStyle name="Comma 2 37" xfId="1212"/>
    <cellStyle name="Comma 2 38" xfId="1213"/>
    <cellStyle name="Comma 2 39" xfId="1214"/>
    <cellStyle name="Comma 2 4" xfId="1215"/>
    <cellStyle name="Comma 2 40" xfId="1216"/>
    <cellStyle name="Comma 2 41" xfId="1217"/>
    <cellStyle name="Comma 2 42" xfId="1218"/>
    <cellStyle name="Comma 2 43" xfId="1219"/>
    <cellStyle name="Comma 2 44" xfId="1220"/>
    <cellStyle name="Comma 2 45" xfId="1221"/>
    <cellStyle name="Comma 2 46" xfId="1222"/>
    <cellStyle name="Comma 2 47" xfId="1223"/>
    <cellStyle name="Comma 2 48" xfId="1224"/>
    <cellStyle name="Comma 2 5" xfId="1225"/>
    <cellStyle name="Comma 2 5 2" xfId="1226"/>
    <cellStyle name="Comma 2 6" xfId="1227"/>
    <cellStyle name="Comma 2 7" xfId="1228"/>
    <cellStyle name="Comma 2 8" xfId="1229"/>
    <cellStyle name="Comma 2 9" xfId="1230"/>
    <cellStyle name="Comma 2_Bao cao giai ngan NTM" xfId="1231"/>
    <cellStyle name="Comma 20" xfId="1232"/>
    <cellStyle name="Comma 21" xfId="1233"/>
    <cellStyle name="Comma 21 2" xfId="1234"/>
    <cellStyle name="Comma 22" xfId="1235"/>
    <cellStyle name="Comma 23" xfId="1236"/>
    <cellStyle name="Comma 24" xfId="1237"/>
    <cellStyle name="Comma 25" xfId="1238"/>
    <cellStyle name="Comma 26" xfId="1239"/>
    <cellStyle name="Comma 26 2" xfId="1240"/>
    <cellStyle name="Comma 27" xfId="1241"/>
    <cellStyle name="Comma 28" xfId="1242"/>
    <cellStyle name="Comma 29" xfId="1243"/>
    <cellStyle name="Comma 3" xfId="1244"/>
    <cellStyle name="Comma 3 2" xfId="1245"/>
    <cellStyle name="Comma 3 3" xfId="1246"/>
    <cellStyle name="Comma 3 3 2" xfId="1247"/>
    <cellStyle name="Comma 3_Bao cao giai ngan NTM" xfId="1248"/>
    <cellStyle name="Comma 30" xfId="1249"/>
    <cellStyle name="Comma 31" xfId="1250"/>
    <cellStyle name="Comma 32" xfId="1251"/>
    <cellStyle name="Comma 33" xfId="1252"/>
    <cellStyle name="Comma 4" xfId="1253"/>
    <cellStyle name="Comma 4 2" xfId="1254"/>
    <cellStyle name="Comma 4 3" xfId="1255"/>
    <cellStyle name="Comma 4 4" xfId="1256"/>
    <cellStyle name="Comma 4 5" xfId="1257"/>
    <cellStyle name="Comma 4_Bao cao giai ngan NTM" xfId="1258"/>
    <cellStyle name="Comma 5" xfId="1259"/>
    <cellStyle name="Comma 5 2" xfId="1260"/>
    <cellStyle name="Comma 5_Bao cao giai ngan NTM" xfId="1261"/>
    <cellStyle name="Comma 6" xfId="1262"/>
    <cellStyle name="Comma 6 2" xfId="1263"/>
    <cellStyle name="Comma 6_Bieu tong hop" xfId="1264"/>
    <cellStyle name="Comma 7" xfId="1265"/>
    <cellStyle name="Comma 8" xfId="1266"/>
    <cellStyle name="Comma 9" xfId="1267"/>
    <cellStyle name="comma zerodec" xfId="1268"/>
    <cellStyle name="Comma0" xfId="1269"/>
    <cellStyle name="Comma12" xfId="1270"/>
    <cellStyle name="Comma4" xfId="1271"/>
    <cellStyle name="Copied" xfId="1272"/>
    <cellStyle name="COST1" xfId="1273"/>
    <cellStyle name="Co聭ma_Sheet1" xfId="1274"/>
    <cellStyle name="Cࡵrrency_Sheet1_PRODUCTĠ" xfId="1275"/>
    <cellStyle name="_x0001_CS_x0006_RMO[" xfId="1276"/>
    <cellStyle name="_x0001_CS_x0006_RMO_" xfId="1277"/>
    <cellStyle name="CT1" xfId="1278"/>
    <cellStyle name="CT2" xfId="1279"/>
    <cellStyle name="CT4" xfId="1280"/>
    <cellStyle name="CT5" xfId="1281"/>
    <cellStyle name="ct7" xfId="1282"/>
    <cellStyle name="ct8" xfId="1283"/>
    <cellStyle name="cth1" xfId="1284"/>
    <cellStyle name="Cthuc" xfId="1285"/>
    <cellStyle name="Cthuc1" xfId="1286"/>
    <cellStyle name="Currency" xfId="1287"/>
    <cellStyle name="Currency [0]" xfId="1288"/>
    <cellStyle name="Currency [00]" xfId="1289"/>
    <cellStyle name="Currency 2" xfId="1290"/>
    <cellStyle name="Currency0" xfId="1291"/>
    <cellStyle name="Currency1" xfId="1292"/>
    <cellStyle name="d" xfId="1293"/>
    <cellStyle name="d%" xfId="1294"/>
    <cellStyle name="d_Phụ luc goi 5" xfId="1295"/>
    <cellStyle name="D1" xfId="1296"/>
    <cellStyle name="Date" xfId="1297"/>
    <cellStyle name="Date Short" xfId="1298"/>
    <cellStyle name="Đầu ra" xfId="1299"/>
    <cellStyle name="Đầu vào" xfId="1300"/>
    <cellStyle name="Đề mục 1" xfId="1301"/>
    <cellStyle name="Đề mục 2" xfId="1302"/>
    <cellStyle name="Đề mục 3" xfId="1303"/>
    <cellStyle name="Đề mục 4" xfId="1304"/>
    <cellStyle name="Dezimal [0]_ALLE_ITEMS_280800_EV_NL" xfId="1305"/>
    <cellStyle name="Dezimal_AKE_100N" xfId="1306"/>
    <cellStyle name="Dg" xfId="1307"/>
    <cellStyle name="Dgia" xfId="1308"/>
    <cellStyle name="_x0001_dÏÈ¹ " xfId="1309"/>
    <cellStyle name="_x0001_dÏÈ¹_" xfId="1310"/>
    <cellStyle name="Dollar (zero dec)" xfId="1311"/>
    <cellStyle name="Don gia" xfId="1312"/>
    <cellStyle name="DuToanBXD" xfId="1313"/>
    <cellStyle name="Dziesi?tny [0]_Invoices2001Slovakia" xfId="1314"/>
    <cellStyle name="Dziesi?tny_Invoices2001Slovakia" xfId="1315"/>
    <cellStyle name="Dziesietny [0]_Invoices2001Slovakia" xfId="1316"/>
    <cellStyle name="Dziesiętny [0]_Invoices2001Slovakia" xfId="1317"/>
    <cellStyle name="Dziesietny [0]_Invoices2001Slovakia_Book1" xfId="1318"/>
    <cellStyle name="Dziesiętny [0]_Invoices2001Slovakia_Book1" xfId="1319"/>
    <cellStyle name="Dziesietny [0]_Invoices2001Slovakia_Book1_Tong hop Cac tuyen(9-1-06)" xfId="1320"/>
    <cellStyle name="Dziesiętny [0]_Invoices2001Slovakia_Book1_Tong hop Cac tuyen(9-1-06)" xfId="1321"/>
    <cellStyle name="Dziesietny [0]_Invoices2001Slovakia_KL K.C mat duong" xfId="1322"/>
    <cellStyle name="Dziesiętny [0]_Invoices2001Slovakia_Nhalamviec VTC(25-1-05)" xfId="1323"/>
    <cellStyle name="Dziesietny [0]_Invoices2001Slovakia_TDT KHANH HOA" xfId="1324"/>
    <cellStyle name="Dziesiętny [0]_Invoices2001Slovakia_TDT KHANH HOA" xfId="1325"/>
    <cellStyle name="Dziesietny [0]_Invoices2001Slovakia_TDT KHANH HOA_Tong hop Cac tuyen(9-1-06)" xfId="1326"/>
    <cellStyle name="Dziesiętny [0]_Invoices2001Slovakia_TDT KHANH HOA_Tong hop Cac tuyen(9-1-06)" xfId="1327"/>
    <cellStyle name="Dziesietny [0]_Invoices2001Slovakia_TDT quangngai" xfId="1328"/>
    <cellStyle name="Dziesiętny [0]_Invoices2001Slovakia_TDT quangngai" xfId="1329"/>
    <cellStyle name="Dziesietny [0]_Invoices2001Slovakia_Tong hop Cac tuyen(9-1-06)" xfId="1330"/>
    <cellStyle name="Dziesietny_Invoices2001Slovakia" xfId="1331"/>
    <cellStyle name="Dziesiętny_Invoices2001Slovakia" xfId="1332"/>
    <cellStyle name="Dziesietny_Invoices2001Slovakia_Book1" xfId="1333"/>
    <cellStyle name="Dziesiętny_Invoices2001Slovakia_Book1" xfId="1334"/>
    <cellStyle name="Dziesietny_Invoices2001Slovakia_Book1_Tong hop Cac tuyen(9-1-06)" xfId="1335"/>
    <cellStyle name="Dziesiętny_Invoices2001Slovakia_Book1_Tong hop Cac tuyen(9-1-06)" xfId="1336"/>
    <cellStyle name="Dziesietny_Invoices2001Slovakia_KL K.C mat duong" xfId="1337"/>
    <cellStyle name="Dziesiętny_Invoices2001Slovakia_Nhalamviec VTC(25-1-05)" xfId="1338"/>
    <cellStyle name="Dziesietny_Invoices2001Slovakia_TDT KHANH HOA" xfId="1339"/>
    <cellStyle name="Dziesiętny_Invoices2001Slovakia_TDT KHANH HOA" xfId="1340"/>
    <cellStyle name="Dziesietny_Invoices2001Slovakia_TDT KHANH HOA_Tong hop Cac tuyen(9-1-06)" xfId="1341"/>
    <cellStyle name="Dziesiętny_Invoices2001Slovakia_TDT KHANH HOA_Tong hop Cac tuyen(9-1-06)" xfId="1342"/>
    <cellStyle name="Dziesietny_Invoices2001Slovakia_TDT quangngai" xfId="1343"/>
    <cellStyle name="Dziesiętny_Invoices2001Slovakia_TDT quangngai" xfId="1344"/>
    <cellStyle name="Dziesietny_Invoices2001Slovakia_Tong hop Cac tuyen(9-1-06)" xfId="1345"/>
    <cellStyle name="e" xfId="1346"/>
    <cellStyle name="eeee" xfId="1347"/>
    <cellStyle name="Enter Currency (0)" xfId="1348"/>
    <cellStyle name="Enter Currency (2)" xfId="1349"/>
    <cellStyle name="Enter Units (0)" xfId="1350"/>
    <cellStyle name="Enter Units (1)" xfId="1351"/>
    <cellStyle name="Enter Units (2)" xfId="1352"/>
    <cellStyle name="Entered" xfId="1353"/>
    <cellStyle name="Euro" xfId="1354"/>
    <cellStyle name="Explanatory Text" xfId="1355"/>
    <cellStyle name="Explanatory Text 2" xfId="1356"/>
    <cellStyle name="f" xfId="1357"/>
    <cellStyle name="Fixed" xfId="1358"/>
    <cellStyle name="Font Britannic16" xfId="1359"/>
    <cellStyle name="Font Britannic18" xfId="1360"/>
    <cellStyle name="Font CenturyCond 18" xfId="1361"/>
    <cellStyle name="Font Cond20" xfId="1362"/>
    <cellStyle name="Font LucidaSans16" xfId="1363"/>
    <cellStyle name="Font NewCenturyCond18" xfId="1364"/>
    <cellStyle name="Font Ottawa14" xfId="1365"/>
    <cellStyle name="Font Ottawa16" xfId="1366"/>
    <cellStyle name="Ghi chú" xfId="1367"/>
    <cellStyle name="Good" xfId="1368"/>
    <cellStyle name="Good 2" xfId="1369"/>
    <cellStyle name="Grey" xfId="1370"/>
    <cellStyle name="Group" xfId="1371"/>
    <cellStyle name="H" xfId="1372"/>
    <cellStyle name="ha" xfId="1373"/>
    <cellStyle name="Head 1" xfId="1374"/>
    <cellStyle name="HEADER" xfId="1375"/>
    <cellStyle name="Header1" xfId="1376"/>
    <cellStyle name="Header2" xfId="1377"/>
    <cellStyle name="Heading 1" xfId="1378"/>
    <cellStyle name="Heading 1 2" xfId="1379"/>
    <cellStyle name="Heading 1 3" xfId="1380"/>
    <cellStyle name="Heading 2" xfId="1381"/>
    <cellStyle name="Heading 2 2" xfId="1382"/>
    <cellStyle name="Heading 2 3" xfId="1383"/>
    <cellStyle name="Heading 3" xfId="1384"/>
    <cellStyle name="Heading 3 2" xfId="1385"/>
    <cellStyle name="Heading 4" xfId="1386"/>
    <cellStyle name="Heading 4 2" xfId="1387"/>
    <cellStyle name="Heading1" xfId="1388"/>
    <cellStyle name="Heading2" xfId="1389"/>
    <cellStyle name="HEADINGS" xfId="1390"/>
    <cellStyle name="HEADINGSTOP" xfId="1391"/>
    <cellStyle name="headoption" xfId="1392"/>
    <cellStyle name="Hoa-Scholl" xfId="1393"/>
    <cellStyle name="HUY" xfId="1394"/>
    <cellStyle name="i phÝ kh¸c_B¶ng 2" xfId="1395"/>
    <cellStyle name="I.3" xfId="1396"/>
    <cellStyle name="i·0" xfId="1397"/>
    <cellStyle name="_x0001_í½?" xfId="1398"/>
    <cellStyle name="ï-¾È»ê_BiÓu TB" xfId="1399"/>
    <cellStyle name="_x0001_íå_x001B_ô " xfId="1400"/>
    <cellStyle name="_x0001_íå_x001B_ô_" xfId="1401"/>
    <cellStyle name="Input" xfId="1402"/>
    <cellStyle name="Input [yellow]" xfId="1403"/>
    <cellStyle name="Input 2" xfId="1404"/>
    <cellStyle name="Input Cells" xfId="1405"/>
    <cellStyle name="k" xfId="1406"/>
    <cellStyle name="kh¸c_Bang Chi tieu" xfId="1407"/>
    <cellStyle name="khanh" xfId="1408"/>
    <cellStyle name="khung" xfId="1409"/>
    <cellStyle name="Kiểm tra Ô" xfId="1410"/>
    <cellStyle name="Ledger 17 x 11 in" xfId="1411"/>
    <cellStyle name="Ledger 17 x 11 in 2" xfId="1412"/>
    <cellStyle name="Ledger 17 x 11 in 2 2" xfId="1413"/>
    <cellStyle name="Ledger 17 x 11 in 3" xfId="1414"/>
    <cellStyle name="Ledger 17 x 11 in 4" xfId="1415"/>
    <cellStyle name="Ledger 17 x 11 in_Bao cao giai ngan NTM" xfId="1416"/>
    <cellStyle name="Lien hypertexte" xfId="1417"/>
    <cellStyle name="Link Currency (0)" xfId="1418"/>
    <cellStyle name="Link Currency (2)" xfId="1419"/>
    <cellStyle name="Link Units (0)" xfId="1420"/>
    <cellStyle name="Link Units (1)" xfId="1421"/>
    <cellStyle name="Link Units (2)" xfId="1422"/>
    <cellStyle name="Linked Cell" xfId="1423"/>
    <cellStyle name="Linked Cell 2" xfId="1424"/>
    <cellStyle name="Linked Cells" xfId="1425"/>
    <cellStyle name="luc" xfId="1426"/>
    <cellStyle name="luc2" xfId="1427"/>
    <cellStyle name="manhcuong" xfId="1428"/>
    <cellStyle name="MAU" xfId="1429"/>
    <cellStyle name="Migliaia (0)_CALPREZZ" xfId="1430"/>
    <cellStyle name="Migliaia_ PESO ELETTR." xfId="1431"/>
    <cellStyle name="Millares [0]_Well Timing" xfId="1432"/>
    <cellStyle name="Millares_Well Timing" xfId="1433"/>
    <cellStyle name="Milliers [0]_      " xfId="1434"/>
    <cellStyle name="Milliers_      " xfId="1435"/>
    <cellStyle name="Môc" xfId="1436"/>
    <cellStyle name="Model" xfId="1437"/>
    <cellStyle name="moi" xfId="1438"/>
    <cellStyle name="moi 2" xfId="1439"/>
    <cellStyle name="moi 3" xfId="1440"/>
    <cellStyle name="moi_Danh sach cac xa chua duoc nhan do dau tai tro" xfId="1441"/>
    <cellStyle name="Mon?aire [0]_!!!GO" xfId="1442"/>
    <cellStyle name="Mon?aire_!!!GO" xfId="1443"/>
    <cellStyle name="Moneda [0]_Well Timing" xfId="1444"/>
    <cellStyle name="Moneda_Well Timing" xfId="1445"/>
    <cellStyle name="Monétaire [0]_      " xfId="1446"/>
    <cellStyle name="Monétaire_      " xfId="1447"/>
    <cellStyle name="n" xfId="1448"/>
    <cellStyle name="n1" xfId="1449"/>
    <cellStyle name="Neutral" xfId="1450"/>
    <cellStyle name="Neutral 2" xfId="1451"/>
    <cellStyle name="New" xfId="1452"/>
    <cellStyle name="New Times Roman" xfId="1453"/>
    <cellStyle name="New_Danh sach cac xa chua duoc nhan do dau tai tro" xfId="1454"/>
    <cellStyle name="Nhấn1" xfId="1455"/>
    <cellStyle name="Nhấn2" xfId="1456"/>
    <cellStyle name="Nhấn3" xfId="1457"/>
    <cellStyle name="Nhấn4" xfId="1458"/>
    <cellStyle name="Nhấn5" xfId="1459"/>
    <cellStyle name="Nhấn6" xfId="1460"/>
    <cellStyle name="no dec" xfId="1461"/>
    <cellStyle name="ÑONVÒ" xfId="1462"/>
    <cellStyle name="Normal - Style1" xfId="1463"/>
    <cellStyle name="Normal - Style1 2" xfId="1464"/>
    <cellStyle name="Normal - Style1 3" xfId="1465"/>
    <cellStyle name="Normal - Style1_TH Nguon NTM 2014" xfId="1466"/>
    <cellStyle name="Normal - 유형1" xfId="1467"/>
    <cellStyle name="Normal 10" xfId="1468"/>
    <cellStyle name="Normal 10 2" xfId="1469"/>
    <cellStyle name="Normal 11" xfId="1470"/>
    <cellStyle name="Normal 12" xfId="1471"/>
    <cellStyle name="Normal 13" xfId="1472"/>
    <cellStyle name="Normal 14" xfId="1473"/>
    <cellStyle name="Normal 15" xfId="1474"/>
    <cellStyle name="Normal 16" xfId="1475"/>
    <cellStyle name="Normal 17" xfId="1476"/>
    <cellStyle name="Normal 18" xfId="1477"/>
    <cellStyle name="Normal 18 2" xfId="1478"/>
    <cellStyle name="Normal 18 2 2" xfId="1479"/>
    <cellStyle name="Normal 19" xfId="1480"/>
    <cellStyle name="Normal 19 2" xfId="1481"/>
    <cellStyle name="Normal 19_TIEU CHI 20.5" xfId="1482"/>
    <cellStyle name="Normal 2" xfId="1483"/>
    <cellStyle name="Normal 2 10" xfId="1484"/>
    <cellStyle name="Normal 2 11" xfId="1485"/>
    <cellStyle name="Normal 2 12" xfId="1486"/>
    <cellStyle name="Normal 2 13" xfId="1487"/>
    <cellStyle name="Normal 2 14" xfId="1488"/>
    <cellStyle name="Normal 2 15" xfId="1489"/>
    <cellStyle name="Normal 2 16" xfId="1490"/>
    <cellStyle name="Normal 2 17" xfId="1491"/>
    <cellStyle name="Normal 2 18" xfId="1492"/>
    <cellStyle name="Normal 2 19" xfId="1493"/>
    <cellStyle name="Normal 2 2" xfId="1494"/>
    <cellStyle name="Normal 2 2 2" xfId="1495"/>
    <cellStyle name="Normal 2 2 2 2" xfId="1496"/>
    <cellStyle name="Normal 2 2 3" xfId="1497"/>
    <cellStyle name="Normal 2 2_Danh sach cac xa chua duoc nhan do dau tai tro" xfId="1498"/>
    <cellStyle name="Normal 2 20" xfId="1499"/>
    <cellStyle name="Normal 2 21" xfId="1500"/>
    <cellStyle name="Normal 2 22" xfId="1501"/>
    <cellStyle name="Normal 2 23" xfId="1502"/>
    <cellStyle name="Normal 2 24" xfId="1503"/>
    <cellStyle name="Normal 2 25" xfId="1504"/>
    <cellStyle name="Normal 2 26" xfId="1505"/>
    <cellStyle name="Normal 2 27" xfId="1506"/>
    <cellStyle name="Normal 2 28" xfId="1507"/>
    <cellStyle name="Normal 2 29" xfId="1508"/>
    <cellStyle name="Normal 2 3" xfId="1509"/>
    <cellStyle name="Normal 2 3 2" xfId="1510"/>
    <cellStyle name="Normal 2 3_Bieu tong hop" xfId="1511"/>
    <cellStyle name="Normal 2 30" xfId="1512"/>
    <cellStyle name="Normal 2 31" xfId="1513"/>
    <cellStyle name="Normal 2 32" xfId="1514"/>
    <cellStyle name="Normal 2 33" xfId="1515"/>
    <cellStyle name="Normal 2 34" xfId="1516"/>
    <cellStyle name="Normal 2 35" xfId="1517"/>
    <cellStyle name="Normal 2 4" xfId="1518"/>
    <cellStyle name="Normal 2 4 2" xfId="1519"/>
    <cellStyle name="Normal 2 5" xfId="1520"/>
    <cellStyle name="Normal 2 5 2" xfId="1521"/>
    <cellStyle name="Normal 2 6" xfId="1522"/>
    <cellStyle name="Normal 2 7" xfId="1523"/>
    <cellStyle name="Normal 2 8" xfId="1524"/>
    <cellStyle name="Normal 2 9" xfId="1525"/>
    <cellStyle name="Normal 2_B 11" xfId="1526"/>
    <cellStyle name="Normal 2_So lieu mo hinh" xfId="1527"/>
    <cellStyle name="Normal 20" xfId="1528"/>
    <cellStyle name="Normal 20 2" xfId="1529"/>
    <cellStyle name="Normal 21" xfId="1530"/>
    <cellStyle name="Normal 21 2" xfId="1531"/>
    <cellStyle name="Normal 22" xfId="1532"/>
    <cellStyle name="Normal 23" xfId="1533"/>
    <cellStyle name="Normal 24" xfId="1534"/>
    <cellStyle name="Normal 25" xfId="1535"/>
    <cellStyle name="Normal 26" xfId="1536"/>
    <cellStyle name="Normal 27" xfId="1537"/>
    <cellStyle name="Normal 28" xfId="1538"/>
    <cellStyle name="Normal 29" xfId="1539"/>
    <cellStyle name="Normal 29 2" xfId="1540"/>
    <cellStyle name="Normal 3" xfId="1541"/>
    <cellStyle name="Normal 3 10" xfId="1542"/>
    <cellStyle name="Normal 3 11" xfId="1543"/>
    <cellStyle name="Normal 3 12" xfId="1544"/>
    <cellStyle name="Normal 3 13" xfId="1545"/>
    <cellStyle name="Normal 3 14" xfId="1546"/>
    <cellStyle name="Normal 3 15" xfId="1547"/>
    <cellStyle name="Normal 3 16" xfId="1548"/>
    <cellStyle name="Normal 3 17" xfId="1549"/>
    <cellStyle name="Normal 3 18" xfId="1550"/>
    <cellStyle name="Normal 3 19" xfId="1551"/>
    <cellStyle name="Normal 3 2" xfId="1552"/>
    <cellStyle name="Normal 3 2 2" xfId="1553"/>
    <cellStyle name="Normal 3 2 2 2" xfId="1554"/>
    <cellStyle name="Normal 3 2_Bieu tong hop" xfId="1555"/>
    <cellStyle name="Normal 3 20" xfId="1556"/>
    <cellStyle name="Normal 3 21" xfId="1557"/>
    <cellStyle name="Normal 3 22" xfId="1558"/>
    <cellStyle name="Normal 3 23" xfId="1559"/>
    <cellStyle name="Normal 3 24" xfId="1560"/>
    <cellStyle name="Normal 3 25" xfId="1561"/>
    <cellStyle name="Normal 3 26" xfId="1562"/>
    <cellStyle name="Normal 3 27" xfId="1563"/>
    <cellStyle name="Normal 3 28" xfId="1564"/>
    <cellStyle name="Normal 3 29" xfId="1565"/>
    <cellStyle name="Normal 3 3" xfId="1566"/>
    <cellStyle name="Normal 3 30" xfId="1567"/>
    <cellStyle name="Normal 3 4" xfId="1568"/>
    <cellStyle name="Normal 3 4 2" xfId="1569"/>
    <cellStyle name="Normal 3 5" xfId="1570"/>
    <cellStyle name="Normal 3 6" xfId="1571"/>
    <cellStyle name="Normal 3 7" xfId="1572"/>
    <cellStyle name="Normal 3 8" xfId="1573"/>
    <cellStyle name="Normal 3 9" xfId="1574"/>
    <cellStyle name="Normal 3_Bieu HN truc tuyen ngay 11.2" xfId="1575"/>
    <cellStyle name="Normal 3_Đường BTXM 17-4" xfId="1576"/>
    <cellStyle name="Normal 30" xfId="1577"/>
    <cellStyle name="Normal 31" xfId="1578"/>
    <cellStyle name="Normal 32" xfId="1579"/>
    <cellStyle name="Normal 33" xfId="1580"/>
    <cellStyle name="Normal 34" xfId="1581"/>
    <cellStyle name="Normal 35" xfId="1582"/>
    <cellStyle name="Normal 36" xfId="1583"/>
    <cellStyle name="Normal 37" xfId="1584"/>
    <cellStyle name="Normal 38" xfId="1585"/>
    <cellStyle name="Normal 4" xfId="1586"/>
    <cellStyle name="Normal 4 2" xfId="1587"/>
    <cellStyle name="Normal 4 3" xfId="1588"/>
    <cellStyle name="Normal 4 4" xfId="1589"/>
    <cellStyle name="Normal 4 4 2" xfId="1590"/>
    <cellStyle name="Normal 4 5" xfId="1591"/>
    <cellStyle name="Normal 4_Bao cao giai ngan NTM" xfId="1592"/>
    <cellStyle name="Normal 41" xfId="1593"/>
    <cellStyle name="Normal 45" xfId="1594"/>
    <cellStyle name="Normal 5" xfId="1595"/>
    <cellStyle name="Normal 5 2" xfId="1596"/>
    <cellStyle name="Normal 5_Bao cao giai ngan NTM" xfId="1597"/>
    <cellStyle name="Normal 59" xfId="1598"/>
    <cellStyle name="Normal 6" xfId="1599"/>
    <cellStyle name="Normal 6 2" xfId="1600"/>
    <cellStyle name="Normal 6_Bieu tong hop" xfId="1601"/>
    <cellStyle name="Normal 7" xfId="1602"/>
    <cellStyle name="Normal 8" xfId="1603"/>
    <cellStyle name="Normal 9" xfId="1604"/>
    <cellStyle name="Normal 9 2" xfId="1605"/>
    <cellStyle name="Normal 9 2 2" xfId="1606"/>
    <cellStyle name="Normal 9 3" xfId="1607"/>
    <cellStyle name="Normal 9_B 11" xfId="1608"/>
    <cellStyle name="Normal_KSTK Nha Trang goi1" xfId="1609"/>
    <cellStyle name="Normal_Phu Luc 2; BAo Cao THop" xfId="1610"/>
    <cellStyle name="Normal_Sheet1 3" xfId="1611"/>
    <cellStyle name="Normal1" xfId="1612"/>
    <cellStyle name="Normale_ PESO ELETTR." xfId="1613"/>
    <cellStyle name="Normalny_Cennik obowiazuje od 06-08-2001 r (1)" xfId="1614"/>
    <cellStyle name="Note" xfId="1615"/>
    <cellStyle name="Note 2" xfId="1616"/>
    <cellStyle name="NWM" xfId="1617"/>
    <cellStyle name="Ô Được nối kết" xfId="1618"/>
    <cellStyle name="Œ…‹æØ‚è [0.00]_laroux" xfId="1619"/>
    <cellStyle name="Œ…‹æØ‚è_laroux" xfId="1620"/>
    <cellStyle name="oft Excel]&#13;&#10;Comment=open=/f ‚ðw’è‚·‚é‚ÆAƒ†[ƒU[’è‹`ŠÖ”‚ðŠÖ”“\‚è•t‚¯‚Ìˆê——‚É“o˜^‚·‚é‚±‚Æ‚ª‚Å‚«‚Ü‚·B&#13;&#10;Maximized" xfId="1621"/>
    <cellStyle name="oft Excel]&#13;&#10;Comment=open=/f ‚ðŽw’è‚·‚é‚ÆAƒ†[ƒU[’è‹`ŠÖ”‚ðŠÖ”“\‚è•t‚¯‚Ìˆê——‚É“o˜^‚·‚é‚±‚Æ‚ª‚Å‚«‚Ü‚·B&#13;&#10;Maximized" xfId="1622"/>
    <cellStyle name="oft Excel]&#13;&#10;Comment=The open=/f lines load custom functions into the Paste Function list.&#13;&#10;Maximized=2&#13;&#10;Basics=1&#13;&#10;A" xfId="1623"/>
    <cellStyle name="oft Excel]&#13;&#10;Comment=The open=/f lines load custom functions into the Paste Function list.&#13;&#10;Maximized=3&#13;&#10;Basics=1&#13;&#10;A" xfId="1624"/>
    <cellStyle name="omma [0]_Mktg Prog" xfId="1625"/>
    <cellStyle name="ormal_Sheet1_1" xfId="1626"/>
    <cellStyle name="Output" xfId="1627"/>
    <cellStyle name="Output 2" xfId="1628"/>
    <cellStyle name="Pattern" xfId="1629"/>
    <cellStyle name="per.style" xfId="1630"/>
    <cellStyle name="Percent" xfId="1631"/>
    <cellStyle name="Percent [0]" xfId="1632"/>
    <cellStyle name="Percent [00]" xfId="1633"/>
    <cellStyle name="Percent [2]" xfId="1634"/>
    <cellStyle name="Percent [2] 2" xfId="1635"/>
    <cellStyle name="Percent [2] 3" xfId="1636"/>
    <cellStyle name="Percent 10" xfId="1637"/>
    <cellStyle name="Percent 11" xfId="1638"/>
    <cellStyle name="Percent 2" xfId="1639"/>
    <cellStyle name="Percent 2 2" xfId="1640"/>
    <cellStyle name="Percent 3" xfId="1641"/>
    <cellStyle name="Percent 3 2" xfId="1642"/>
    <cellStyle name="Percent 4" xfId="1643"/>
    <cellStyle name="Percent 4 2" xfId="1644"/>
    <cellStyle name="Percent 4 2 2" xfId="1645"/>
    <cellStyle name="Percent 4 3" xfId="1646"/>
    <cellStyle name="Percent 5" xfId="1647"/>
    <cellStyle name="Percent 6" xfId="1648"/>
    <cellStyle name="Percent 7" xfId="1649"/>
    <cellStyle name="Percent 8" xfId="1650"/>
    <cellStyle name="Percent 9" xfId="1651"/>
    <cellStyle name="PERCENTAGE" xfId="1652"/>
    <cellStyle name="Phong" xfId="1653"/>
    <cellStyle name="PrePop Currency (0)" xfId="1654"/>
    <cellStyle name="PrePop Currency (2)" xfId="1655"/>
    <cellStyle name="PrePop Units (0)" xfId="1656"/>
    <cellStyle name="PrePop Units (1)" xfId="1657"/>
    <cellStyle name="PrePop Units (2)" xfId="1658"/>
    <cellStyle name="pricing" xfId="1659"/>
    <cellStyle name="PSChar" xfId="1660"/>
    <cellStyle name="PSHeading" xfId="1661"/>
    <cellStyle name="Quantity" xfId="1662"/>
    <cellStyle name="regstoresfromspecstores" xfId="1663"/>
    <cellStyle name="RevList" xfId="1664"/>
    <cellStyle name="s" xfId="1665"/>
    <cellStyle name="S—_x0008_" xfId="1666"/>
    <cellStyle name="s]&#13;&#10;spooler=yes&#13;&#10;load=&#13;&#10;Beep=yes&#13;&#10;NullPort=None&#13;&#10;BorderWidth=3&#13;&#10;CursorBlinkRate=1200&#13;&#10;DoubleClickSpeed=452&#13;&#10;Programs=co" xfId="1667"/>
    <cellStyle name="S—_x0008__Phụ luc goi 5" xfId="1668"/>
    <cellStyle name="s1" xfId="1669"/>
    <cellStyle name="SAPBEXaggData" xfId="1670"/>
    <cellStyle name="SAPBEXaggDataEmph" xfId="1671"/>
    <cellStyle name="SAPBEXaggItem" xfId="1672"/>
    <cellStyle name="SAPBEXchaText" xfId="1673"/>
    <cellStyle name="SAPBEXexcBad7" xfId="1674"/>
    <cellStyle name="SAPBEXexcBad8" xfId="1675"/>
    <cellStyle name="SAPBEXexcBad9" xfId="1676"/>
    <cellStyle name="SAPBEXexcCritical4" xfId="1677"/>
    <cellStyle name="SAPBEXexcCritical5" xfId="1678"/>
    <cellStyle name="SAPBEXexcCritical6" xfId="1679"/>
    <cellStyle name="SAPBEXexcGood1" xfId="1680"/>
    <cellStyle name="SAPBEXexcGood2" xfId="1681"/>
    <cellStyle name="SAPBEXexcGood3" xfId="1682"/>
    <cellStyle name="SAPBEXfilterDrill" xfId="1683"/>
    <cellStyle name="SAPBEXfilterItem" xfId="1684"/>
    <cellStyle name="SAPBEXfilterText" xfId="1685"/>
    <cellStyle name="SAPBEXformats" xfId="1686"/>
    <cellStyle name="SAPBEXheaderItem" xfId="1687"/>
    <cellStyle name="SAPBEXheaderText" xfId="1688"/>
    <cellStyle name="SAPBEXresData" xfId="1689"/>
    <cellStyle name="SAPBEXresDataEmph" xfId="1690"/>
    <cellStyle name="SAPBEXresItem" xfId="1691"/>
    <cellStyle name="SAPBEXstdData" xfId="1692"/>
    <cellStyle name="SAPBEXstdDataEmph" xfId="1693"/>
    <cellStyle name="SAPBEXstdItem" xfId="1694"/>
    <cellStyle name="SAPBEXtitle" xfId="1695"/>
    <cellStyle name="SAPBEXundefined" xfId="1696"/>
    <cellStyle name="_x0001_sç?" xfId="1697"/>
    <cellStyle name="serJet 1200 Series PCL 6" xfId="1698"/>
    <cellStyle name="SHADEDSTORES" xfId="1699"/>
    <cellStyle name="Siêu nối kết_BANG SO LIEU TONG HOP CAC HO DAN" xfId="1700"/>
    <cellStyle name="songuyen" xfId="1701"/>
    <cellStyle name="specstores" xfId="1702"/>
    <cellStyle name="Standard_AAbgleich" xfId="1703"/>
    <cellStyle name="STTDG" xfId="1704"/>
    <cellStyle name="style" xfId="1705"/>
    <cellStyle name="Style 1" xfId="1706"/>
    <cellStyle name="Style 10" xfId="1707"/>
    <cellStyle name="Style 11" xfId="1708"/>
    <cellStyle name="Style 12" xfId="1709"/>
    <cellStyle name="Style 13" xfId="1710"/>
    <cellStyle name="Style 14" xfId="1711"/>
    <cellStyle name="Style 15" xfId="1712"/>
    <cellStyle name="Style 16" xfId="1713"/>
    <cellStyle name="Style 17" xfId="1714"/>
    <cellStyle name="Style 18" xfId="1715"/>
    <cellStyle name="Style 19" xfId="1716"/>
    <cellStyle name="Style 2" xfId="1717"/>
    <cellStyle name="Style 20" xfId="1718"/>
    <cellStyle name="Style 21" xfId="1719"/>
    <cellStyle name="Style 22" xfId="1720"/>
    <cellStyle name="Style 23" xfId="1721"/>
    <cellStyle name="Style 24" xfId="1722"/>
    <cellStyle name="Style 25" xfId="1723"/>
    <cellStyle name="Style 26" xfId="1724"/>
    <cellStyle name="Style 27" xfId="1725"/>
    <cellStyle name="Style 28" xfId="1726"/>
    <cellStyle name="Style 29" xfId="1727"/>
    <cellStyle name="Style 3" xfId="1728"/>
    <cellStyle name="Style 30" xfId="1729"/>
    <cellStyle name="Style 31" xfId="1730"/>
    <cellStyle name="Style 32" xfId="1731"/>
    <cellStyle name="Style 33" xfId="1732"/>
    <cellStyle name="Style 34" xfId="1733"/>
    <cellStyle name="Style 35" xfId="1734"/>
    <cellStyle name="Style 4" xfId="1735"/>
    <cellStyle name="Style 5" xfId="1736"/>
    <cellStyle name="Style 6" xfId="1737"/>
    <cellStyle name="Style 7" xfId="1738"/>
    <cellStyle name="Style 8" xfId="1739"/>
    <cellStyle name="Style 9" xfId="1740"/>
    <cellStyle name="Style Date" xfId="1741"/>
    <cellStyle name="style_1" xfId="1742"/>
    <cellStyle name="subhead" xfId="1743"/>
    <cellStyle name="Subtotal" xfId="1744"/>
    <cellStyle name="symbol" xfId="1745"/>
    <cellStyle name="T" xfId="1746"/>
    <cellStyle name="T_0D5B6000" xfId="1747"/>
    <cellStyle name="T_AP GIA XA BAO NHAI" xfId="1748"/>
    <cellStyle name="T_Bang ke tra tien Tieu DA GPMB QL70" xfId="1749"/>
    <cellStyle name="T_Bao cao thang G1" xfId="1750"/>
    <cellStyle name="T_Bo sung TT 09 Duong Bac Ngam - Bac Ha sua" xfId="1751"/>
    <cellStyle name="T_Book1" xfId="1752"/>
    <cellStyle name="T_Book1 (version 1)" xfId="1753"/>
    <cellStyle name="T_Book1_1" xfId="1754"/>
    <cellStyle name="T_Book1_1_Book1" xfId="1755"/>
    <cellStyle name="T_Book1_1_Book1_Phụ luc goi 5" xfId="1756"/>
    <cellStyle name="T_Book1_1_Duong Xuan Quang - Thai Nien(408)" xfId="1757"/>
    <cellStyle name="T_Book1_1_Khoi luong" xfId="1758"/>
    <cellStyle name="T_Book1_1_Khoi luong QL8B" xfId="1759"/>
    <cellStyle name="T_Book1_1_Phụ luc goi 5" xfId="1760"/>
    <cellStyle name="T_Book1_1_QL70 lan 3.da t dinh" xfId="1761"/>
    <cellStyle name="T_Book1_1_TDT dieu chinh4.08 (GP-ST)" xfId="1762"/>
    <cellStyle name="T_Book1_1_TDT dieu chinh4.08Xq-Tn" xfId="1763"/>
    <cellStyle name="T_Book1_1_Tong hop" xfId="1764"/>
    <cellStyle name="T_Book1_1_Tuyen (20-6-11 PA 2)" xfId="1765"/>
    <cellStyle name="T_Book1_1_Tuyen (21-7-11)-doan 1" xfId="1766"/>
    <cellStyle name="T_Book1_2" xfId="1767"/>
    <cellStyle name="T_Book1_2_Duong Xuan Quang - Thai Nien(408)" xfId="1768"/>
    <cellStyle name="T_Book1_2_Khoi luong" xfId="1769"/>
    <cellStyle name="T_Book1_2_Phụ luc goi 5" xfId="1770"/>
    <cellStyle name="T_Book1_2_TDT dieu chinh4.08 (GP-ST)" xfId="1771"/>
    <cellStyle name="T_Book1_2_TDT dieu chinh4.08Xq-Tn" xfId="1772"/>
    <cellStyle name="T_Book1_2_Tong hop" xfId="1773"/>
    <cellStyle name="T_Book1_3" xfId="1774"/>
    <cellStyle name="T_Book1_3_Phụ luc goi 5" xfId="1775"/>
    <cellStyle name="T_Book1_Bao cao sơ TC" xfId="1776"/>
    <cellStyle name="T_Book1_Bo sung TT 09 Duong Bac Ngam - Bac Ha sua" xfId="1777"/>
    <cellStyle name="T_Book1_Book1" xfId="1778"/>
    <cellStyle name="T_Book1_Book1_1" xfId="1779"/>
    <cellStyle name="T_Book1_Book1_1_Phụ luc goi 5" xfId="1780"/>
    <cellStyle name="T_Book1_Book1_Book1" xfId="1781"/>
    <cellStyle name="T_Book1_Book1_DCG TT09 G2 3.12.2007" xfId="1782"/>
    <cellStyle name="T_Book1_Book1_Goi 2 in20.4" xfId="1783"/>
    <cellStyle name="T_Book1_Book1_Khoi luong" xfId="1784"/>
    <cellStyle name="T_Book1_Book1_Phụ luc goi 5" xfId="1785"/>
    <cellStyle name="T_Book1_Book1_Sheet1" xfId="1786"/>
    <cellStyle name="T_Book1_Book1_Tong hop" xfId="1787"/>
    <cellStyle name="T_Book1_Book1_Tuyen (20-6-11 PA 2)" xfId="1788"/>
    <cellStyle name="T_Book1_Book1_Tuyen (21-7-11)-doan 1" xfId="1789"/>
    <cellStyle name="T_Book1_Book2" xfId="1790"/>
    <cellStyle name="T_Book1_Cau ha loi HD Truongthinh" xfId="1791"/>
    <cellStyle name="T_Book1_DCG TT09 G2 3.12.2007" xfId="1792"/>
    <cellStyle name="T_Book1_DTduong-goi1" xfId="1793"/>
    <cellStyle name="T_Book1_DTGiangChaChai22.7sua" xfId="1794"/>
    <cellStyle name="T_Book1_Duong Po Ngang - Coc LaySua1.07" xfId="1795"/>
    <cellStyle name="T_Book1_Duong Xuan Quang - Thai Nien(408)" xfId="1796"/>
    <cellStyle name="T_Book1_dutoanLCSP04-km0-5-goi1 (Ban 5 sua 24-8)" xfId="1797"/>
    <cellStyle name="T_Book1_Gia goi 1" xfId="1798"/>
    <cellStyle name="T_Book1_Goi 2 in20.4" xfId="1799"/>
    <cellStyle name="T_Book1_Khoi luong" xfId="1800"/>
    <cellStyle name="T_Book1_Khoi luong QL8B" xfId="1801"/>
    <cellStyle name="T_Book1_Phụ luc goi 5" xfId="1802"/>
    <cellStyle name="T_Book1_QL4 (211-217) TB gia 31-8-2006 sua NC-coma" xfId="1803"/>
    <cellStyle name="T_Book1_QL70_TC_Km188-197-in" xfId="1804"/>
    <cellStyle name="T_Book1_Sheet1" xfId="1805"/>
    <cellStyle name="T_Book1_Sua chua cum tuyen" xfId="1806"/>
    <cellStyle name="T_Book1_TD Khoi luong (TT05)G4" xfId="1807"/>
    <cellStyle name="T_Book1_TDT dieu chinh4.08 (GP-ST)" xfId="1808"/>
    <cellStyle name="T_Book1_TDT dieu chinh4.08Xq-Tn" xfId="1809"/>
    <cellStyle name="T_Book1_Tong hop" xfId="1810"/>
    <cellStyle name="T_Book2" xfId="1811"/>
    <cellStyle name="T_Cao do mong cong, phai tuyen" xfId="1812"/>
    <cellStyle name="T_Cau ha loi HD Truongthinh" xfId="1813"/>
    <cellStyle name="T_Cau Phu Phuong" xfId="1814"/>
    <cellStyle name="T_CDKT" xfId="1815"/>
    <cellStyle name="T_CDKT_Phụ luc goi 5" xfId="1816"/>
    <cellStyle name="T_CHU THANH" xfId="1817"/>
    <cellStyle name="T_cuong sua 9.10" xfId="1818"/>
    <cellStyle name="T_DCG TT09 G2 3.12.2007" xfId="1819"/>
    <cellStyle name="T_DCKS-Tram Ha Tay-trinh" xfId="1820"/>
    <cellStyle name="T_denbu" xfId="1821"/>
    <cellStyle name="T_Don gia Goi thau so 1 (872)" xfId="1822"/>
    <cellStyle name="T_dt1" xfId="1823"/>
    <cellStyle name="T_DTduong-goi1" xfId="1824"/>
    <cellStyle name="T_DTGiangChaChai22.7sua" xfId="1825"/>
    <cellStyle name="T_dtoangiaBXsuaCPK-pai" xfId="1826"/>
    <cellStyle name="T_dtoanSPthemKLcong" xfId="1827"/>
    <cellStyle name="T_dtTL598G1." xfId="1828"/>
    <cellStyle name="T_dtTL598G1._Phụ luc goi 5" xfId="1829"/>
    <cellStyle name="T_DTWB31" xfId="1830"/>
    <cellStyle name="T_DTWB3Sua12.6" xfId="1831"/>
    <cellStyle name="T_Du toan du thau Cautreo" xfId="1832"/>
    <cellStyle name="T_Duong Po Ngang - Coc LaySua1.07" xfId="1833"/>
    <cellStyle name="T_Duong TT xa Nam Khanh" xfId="1834"/>
    <cellStyle name="T_Duong Xuan Quang - Thai Nien(408)" xfId="1835"/>
    <cellStyle name="T_dutoanLCSP04-km0-5-goi1 (Ban 5 sua 24-8)" xfId="1836"/>
    <cellStyle name="T_G_I TCDBVN. BCQTC_U QUANG DAI.QL62.(11)" xfId="1837"/>
    <cellStyle name="T_Gia thanh-chuan" xfId="1838"/>
    <cellStyle name="T_Gia thau Hoang Xuan" xfId="1839"/>
    <cellStyle name="T_Goi 2 in20.4" xfId="1840"/>
    <cellStyle name="T_Goi 5" xfId="1841"/>
    <cellStyle name="T_GoiXL1hem" xfId="1842"/>
    <cellStyle name="T_Khao satD1" xfId="1843"/>
    <cellStyle name="T_Khao satD1_Phụ luc goi 5" xfId="1844"/>
    <cellStyle name="T_Khoi Bung" xfId="1845"/>
    <cellStyle name="T_Khoi luong" xfId="1846"/>
    <cellStyle name="T_Khoi luong QL8B" xfId="1847"/>
    <cellStyle name="T_KHỐI LƯỢNG QUYẾT TOÁN GÓI 5 (TVGS CHẤP THUẬN) TVS" xfId="1848"/>
    <cellStyle name="T_Khoi Xa Ngoai-con 1 ho" xfId="1849"/>
    <cellStyle name="T_Khoiluongduonggiao" xfId="1850"/>
    <cellStyle name="T_KL san nen Phieng Ot" xfId="1851"/>
    <cellStyle name="T_klcongk0_28" xfId="1852"/>
    <cellStyle name="T_Km329-Km350 (7-6)" xfId="1853"/>
    <cellStyle name="T_Phụ luc goi 5" xfId="1854"/>
    <cellStyle name="T_QL70 lan 3.da t dinh" xfId="1855"/>
    <cellStyle name="T_QL70_TC_Km188-197-in" xfId="1856"/>
    <cellStyle name="T_QT di chuyen ca phe" xfId="1857"/>
    <cellStyle name="T_San Nen TDC P.Ot.suaxls" xfId="1858"/>
    <cellStyle name="T_Sheet1" xfId="1859"/>
    <cellStyle name="T_TDT 3 xa VA chinh thuc" xfId="1860"/>
    <cellStyle name="T_TDT dieu chinh4.08 (GP-ST)" xfId="1861"/>
    <cellStyle name="T_Theo doi NT" xfId="1862"/>
    <cellStyle name="T_Thong ke TDTKKT - Nam 2005" xfId="1863"/>
    <cellStyle name="T_tien2004" xfId="1864"/>
    <cellStyle name="T_tien2004_Phụ luc goi 5" xfId="1865"/>
    <cellStyle name="T_Tinh KLHC goi 1" xfId="1866"/>
    <cellStyle name="T_TKE-ChoDon-sua" xfId="1867"/>
    <cellStyle name="T_Tong hop" xfId="1868"/>
    <cellStyle name="T_Tuyen (20-6-11 PA 2)" xfId="1869"/>
    <cellStyle name="T_Tuyen (21-7-11)-doan 1" xfId="1870"/>
    <cellStyle name="T_ÿÿÿÿÿ" xfId="1871"/>
    <cellStyle name="tde" xfId="1872"/>
    <cellStyle name="Text Indent A" xfId="1873"/>
    <cellStyle name="Text Indent B" xfId="1874"/>
    <cellStyle name="Text Indent C" xfId="1875"/>
    <cellStyle name="th" xfId="1876"/>
    <cellStyle name="than" xfId="1877"/>
    <cellStyle name="Thanh" xfId="1878"/>
    <cellStyle name="þ_x001D_ð" xfId="1879"/>
    <cellStyle name="þ_x001D_ð¤_x000C_¯þ_x0014_&#13;¨þU_x0001_À_x0004_ _x0015__x000F__x0001__x0001_" xfId="1880"/>
    <cellStyle name="þ_x001D_ð·" xfId="1881"/>
    <cellStyle name="þ_x001D_ð·_x000C_" xfId="1882"/>
    <cellStyle name="þ_x001D_ð·_x000C_æ" xfId="1883"/>
    <cellStyle name="þ_x001D_ð·_x000C_æþ'&#13;ßþU" xfId="1884"/>
    <cellStyle name="þ_x001D_ð·_x000C_æþ'&#13;ßþU_x0001_" xfId="1885"/>
    <cellStyle name="þ_x001D_ð·_x000C_æþ'&#13;ßþU_x0001_Ø" xfId="1886"/>
    <cellStyle name="þ_x001D_ð·_x000C_æþ'&#13;ßþU_x0001_Ø_x0005_" xfId="1887"/>
    <cellStyle name="þ_x001D_ð·_x000C_æþ'&#13;ßþU_x0001_Ø_x0005_ü_x0014__x0007__x0001__x0001_" xfId="1888"/>
    <cellStyle name="þ_x001D_ðÇ%Uý—&amp;Hý9_x0008_Ÿ s&#10;_x0007__x0001__x0001_" xfId="1889"/>
    <cellStyle name="þ_x001D_ðÇ%Uý—&amp;Hý9_x0008_Ÿ s&#10;_x0007__x0001__x0001_" xfId="1890"/>
    <cellStyle name="þ_x001D_ðK_x000C_Fý" xfId="1891"/>
    <cellStyle name="þ_x001D_ðK_x000C_Fý_x001B_&#13;9ýU_x0001_Ð_x0008_¦)_x0007__x0001__x0001_" xfId="1892"/>
    <cellStyle name="thuong-10" xfId="1893"/>
    <cellStyle name="thuong-11" xfId="1894"/>
    <cellStyle name="Thuyet minh" xfId="1895"/>
    <cellStyle name="Tiªu ®Ì" xfId="1896"/>
    <cellStyle name="Tien VN" xfId="1897"/>
    <cellStyle name="Tien1" xfId="1898"/>
    <cellStyle name="Tiêu đề" xfId="1899"/>
    <cellStyle name="Tieu_de_2" xfId="1900"/>
    <cellStyle name="Times New Roman" xfId="1901"/>
    <cellStyle name="Tính toán" xfId="1902"/>
    <cellStyle name="TiÓu môc" xfId="1903"/>
    <cellStyle name="tit1" xfId="1904"/>
    <cellStyle name="tit2" xfId="1905"/>
    <cellStyle name="tit3" xfId="1906"/>
    <cellStyle name="tit4" xfId="1907"/>
    <cellStyle name="Title" xfId="1908"/>
    <cellStyle name="Title 2" xfId="1909"/>
    <cellStyle name="Tổng" xfId="1910"/>
    <cellStyle name="Tongcong" xfId="1911"/>
    <cellStyle name="Tốt" xfId="1912"/>
    <cellStyle name="Total" xfId="1913"/>
    <cellStyle name="Total 2" xfId="1914"/>
    <cellStyle name="Total 3" xfId="1915"/>
    <cellStyle name="Trung tính" xfId="1916"/>
    <cellStyle name="Tusental (0)_pldt" xfId="1917"/>
    <cellStyle name="Tusental_pldt" xfId="1918"/>
    <cellStyle name="ux_3_¼­¿ï-¾È»ê" xfId="1919"/>
    <cellStyle name="Valuta (0)_CALPREZZ" xfId="1920"/>
    <cellStyle name="Valuta_ PESO ELETTR." xfId="1921"/>
    <cellStyle name="Văn bản Cảnh báo" xfId="1922"/>
    <cellStyle name="Văn bản Giải thích" xfId="1923"/>
    <cellStyle name="VANG1" xfId="1924"/>
    <cellStyle name="viet" xfId="1925"/>
    <cellStyle name="viet2" xfId="1926"/>
    <cellStyle name="Vietnam 1" xfId="1927"/>
    <cellStyle name="VN new romanNormal" xfId="1928"/>
    <cellStyle name="Vn Time 13" xfId="1929"/>
    <cellStyle name="Vn Time 14" xfId="1930"/>
    <cellStyle name="VN time new roman" xfId="1931"/>
    <cellStyle name="vn_time" xfId="1932"/>
    <cellStyle name="vnbo" xfId="1933"/>
    <cellStyle name="vnhead1" xfId="1934"/>
    <cellStyle name="vnhead2" xfId="1935"/>
    <cellStyle name="vnhead3" xfId="1936"/>
    <cellStyle name="vnhead4" xfId="1937"/>
    <cellStyle name="vntxt1" xfId="1938"/>
    <cellStyle name="vntxt2" xfId="1939"/>
    <cellStyle name="W_MARINE" xfId="1940"/>
    <cellStyle name="Währung [0]_ALLE_ITEMS_280800_EV_NL" xfId="1941"/>
    <cellStyle name="Währung_AKE_100N" xfId="1942"/>
    <cellStyle name="Walutowy [0]_Invoices2001Slovakia" xfId="1943"/>
    <cellStyle name="Walutowy_Invoices2001Slovakia" xfId="1944"/>
    <cellStyle name="Warning Text" xfId="1945"/>
    <cellStyle name="Warning Text 2" xfId="1946"/>
    <cellStyle name="Worksheet" xfId="1947"/>
    <cellStyle name="xã Hộ Độ" xfId="1948"/>
    <cellStyle name="xan1" xfId="1949"/>
    <cellStyle name="Xấu" xfId="1950"/>
    <cellStyle name="xuan" xfId="1951"/>
    <cellStyle name="Ý kh¸c_B¶ng 1 (2)" xfId="1952"/>
    <cellStyle name="똿뗦먛귟 [0.00]_PRODUCT DETAIL Q1" xfId="1953"/>
    <cellStyle name="똿뗦먛귟_PRODUCT DETAIL Q1" xfId="1954"/>
    <cellStyle name="믅됞 [0.00]_PRODUCT DETAIL Q1" xfId="1955"/>
    <cellStyle name="믅됞_PRODUCT DETAIL Q1" xfId="1956"/>
    <cellStyle name="백분율_95" xfId="1957"/>
    <cellStyle name="뷭?_BOOKSHIP" xfId="1958"/>
    <cellStyle name="안건회계법인" xfId="1959"/>
    <cellStyle name="一般_00Q3902REV.1" xfId="1960"/>
    <cellStyle name="千分位[0]_00Q3902REV.1" xfId="1961"/>
    <cellStyle name="千分位_00Q3902REV.1" xfId="1962"/>
    <cellStyle name="콤맀_Sheet1_총괄표 (수출입) (2)" xfId="1963"/>
    <cellStyle name="콤마 [ - 유형1" xfId="1964"/>
    <cellStyle name="콤마 [ - 유형2" xfId="1965"/>
    <cellStyle name="콤마 [ - 유형3" xfId="1966"/>
    <cellStyle name="콤마 [ - 유형4" xfId="1967"/>
    <cellStyle name="콤마 [ - 유형5" xfId="1968"/>
    <cellStyle name="콤마 [ - 유형6" xfId="1969"/>
    <cellStyle name="콤마 [ - 유형7" xfId="1970"/>
    <cellStyle name="콤마 [ - 유형8" xfId="1971"/>
    <cellStyle name="콤마 [0]_ 비목별 월별기술 " xfId="1972"/>
    <cellStyle name="콤마_ 비목별 월별기술 " xfId="1973"/>
    <cellStyle name="통화 [0]_1" xfId="1974"/>
    <cellStyle name="통화_1" xfId="1975"/>
    <cellStyle name="표섀_변경(최종)" xfId="1976"/>
    <cellStyle name="표준_ 97년 경영분석(안)" xfId="1977"/>
    <cellStyle name="桁区切り [0.00]_3_RawWaterTrans" xfId="1978"/>
    <cellStyle name="桁区切り_BE-BQ" xfId="1979"/>
    <cellStyle name="標準_(A1)BOQ " xfId="1980"/>
    <cellStyle name="貨幣 [0]_00Q3902REV.1" xfId="1981"/>
    <cellStyle name="貨幣[0]_BRE" xfId="1982"/>
    <cellStyle name="貨幣_00Q3902REV.1" xfId="1983"/>
    <cellStyle name="超連結_Book1" xfId="1984"/>
    <cellStyle name="通貨 [0.00]_BE-BQ" xfId="1985"/>
    <cellStyle name="通貨_BE-BQ" xfId="1986"/>
    <cellStyle name="隨後的超連結_Book1" xfId="1987"/>
    <cellStyle name=" [0.00]_ Att. 1- Cover" xfId="1988"/>
    <cellStyle name="_ Att. 1- Cover" xfId="1989"/>
    <cellStyle name="?_ Att. 1- Cover" xfId="19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26</xdr:row>
      <xdr:rowOff>19050</xdr:rowOff>
    </xdr:from>
    <xdr:to>
      <xdr:col>3</xdr:col>
      <xdr:colOff>180975</xdr:colOff>
      <xdr:row>26</xdr:row>
      <xdr:rowOff>28575</xdr:rowOff>
    </xdr:to>
    <xdr:sp>
      <xdr:nvSpPr>
        <xdr:cNvPr id="1" name="Straight Connector 1"/>
        <xdr:cNvSpPr>
          <a:spLocks/>
        </xdr:cNvSpPr>
      </xdr:nvSpPr>
      <xdr:spPr>
        <a:xfrm>
          <a:off x="1847850" y="576262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180975</xdr:colOff>
      <xdr:row>59</xdr:row>
      <xdr:rowOff>19050</xdr:rowOff>
    </xdr:from>
    <xdr:to>
      <xdr:col>3</xdr:col>
      <xdr:colOff>161925</xdr:colOff>
      <xdr:row>59</xdr:row>
      <xdr:rowOff>28575</xdr:rowOff>
    </xdr:to>
    <xdr:sp>
      <xdr:nvSpPr>
        <xdr:cNvPr id="2" name="Straight Connector 2"/>
        <xdr:cNvSpPr>
          <a:spLocks/>
        </xdr:cNvSpPr>
      </xdr:nvSpPr>
      <xdr:spPr>
        <a:xfrm>
          <a:off x="1819275" y="5762625"/>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180975</xdr:colOff>
      <xdr:row>100</xdr:row>
      <xdr:rowOff>19050</xdr:rowOff>
    </xdr:from>
    <xdr:to>
      <xdr:col>3</xdr:col>
      <xdr:colOff>161925</xdr:colOff>
      <xdr:row>100</xdr:row>
      <xdr:rowOff>28575</xdr:rowOff>
    </xdr:to>
    <xdr:sp>
      <xdr:nvSpPr>
        <xdr:cNvPr id="3" name="Straight Connector 3"/>
        <xdr:cNvSpPr>
          <a:spLocks/>
        </xdr:cNvSpPr>
      </xdr:nvSpPr>
      <xdr:spPr>
        <a:xfrm>
          <a:off x="1819275" y="5953125"/>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180975</xdr:colOff>
      <xdr:row>130</xdr:row>
      <xdr:rowOff>19050</xdr:rowOff>
    </xdr:from>
    <xdr:to>
      <xdr:col>3</xdr:col>
      <xdr:colOff>161925</xdr:colOff>
      <xdr:row>130</xdr:row>
      <xdr:rowOff>28575</xdr:rowOff>
    </xdr:to>
    <xdr:sp>
      <xdr:nvSpPr>
        <xdr:cNvPr id="4" name="Straight Connector 4"/>
        <xdr:cNvSpPr>
          <a:spLocks/>
        </xdr:cNvSpPr>
      </xdr:nvSpPr>
      <xdr:spPr>
        <a:xfrm>
          <a:off x="1819275" y="5953125"/>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180975</xdr:colOff>
      <xdr:row>175</xdr:row>
      <xdr:rowOff>19050</xdr:rowOff>
    </xdr:from>
    <xdr:to>
      <xdr:col>3</xdr:col>
      <xdr:colOff>161925</xdr:colOff>
      <xdr:row>175</xdr:row>
      <xdr:rowOff>28575</xdr:rowOff>
    </xdr:to>
    <xdr:sp>
      <xdr:nvSpPr>
        <xdr:cNvPr id="5" name="Straight Connector 5"/>
        <xdr:cNvSpPr>
          <a:spLocks/>
        </xdr:cNvSpPr>
      </xdr:nvSpPr>
      <xdr:spPr>
        <a:xfrm>
          <a:off x="1819275" y="5953125"/>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180975</xdr:colOff>
      <xdr:row>212</xdr:row>
      <xdr:rowOff>19050</xdr:rowOff>
    </xdr:from>
    <xdr:to>
      <xdr:col>3</xdr:col>
      <xdr:colOff>161925</xdr:colOff>
      <xdr:row>212</xdr:row>
      <xdr:rowOff>28575</xdr:rowOff>
    </xdr:to>
    <xdr:sp>
      <xdr:nvSpPr>
        <xdr:cNvPr id="6" name="Straight Connector 6"/>
        <xdr:cNvSpPr>
          <a:spLocks/>
        </xdr:cNvSpPr>
      </xdr:nvSpPr>
      <xdr:spPr>
        <a:xfrm>
          <a:off x="1819275" y="5953125"/>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19050</xdr:colOff>
      <xdr:row>231</xdr:row>
      <xdr:rowOff>19050</xdr:rowOff>
    </xdr:from>
    <xdr:to>
      <xdr:col>2</xdr:col>
      <xdr:colOff>590550</xdr:colOff>
      <xdr:row>231</xdr:row>
      <xdr:rowOff>28575</xdr:rowOff>
    </xdr:to>
    <xdr:sp>
      <xdr:nvSpPr>
        <xdr:cNvPr id="7" name="Straight Connector 7"/>
        <xdr:cNvSpPr>
          <a:spLocks/>
        </xdr:cNvSpPr>
      </xdr:nvSpPr>
      <xdr:spPr>
        <a:xfrm>
          <a:off x="1657350" y="5953125"/>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19050</xdr:colOff>
      <xdr:row>306</xdr:row>
      <xdr:rowOff>19050</xdr:rowOff>
    </xdr:from>
    <xdr:to>
      <xdr:col>2</xdr:col>
      <xdr:colOff>590550</xdr:colOff>
      <xdr:row>306</xdr:row>
      <xdr:rowOff>28575</xdr:rowOff>
    </xdr:to>
    <xdr:sp>
      <xdr:nvSpPr>
        <xdr:cNvPr id="8" name="Straight Connector 8"/>
        <xdr:cNvSpPr>
          <a:spLocks/>
        </xdr:cNvSpPr>
      </xdr:nvSpPr>
      <xdr:spPr>
        <a:xfrm>
          <a:off x="1657350" y="5953125"/>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19050</xdr:colOff>
      <xdr:row>376</xdr:row>
      <xdr:rowOff>19050</xdr:rowOff>
    </xdr:from>
    <xdr:to>
      <xdr:col>2</xdr:col>
      <xdr:colOff>590550</xdr:colOff>
      <xdr:row>376</xdr:row>
      <xdr:rowOff>28575</xdr:rowOff>
    </xdr:to>
    <xdr:sp>
      <xdr:nvSpPr>
        <xdr:cNvPr id="9" name="Straight Connector 9"/>
        <xdr:cNvSpPr>
          <a:spLocks/>
        </xdr:cNvSpPr>
      </xdr:nvSpPr>
      <xdr:spPr>
        <a:xfrm>
          <a:off x="1657350" y="5953125"/>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200025</xdr:colOff>
      <xdr:row>412</xdr:row>
      <xdr:rowOff>19050</xdr:rowOff>
    </xdr:from>
    <xdr:to>
      <xdr:col>3</xdr:col>
      <xdr:colOff>171450</xdr:colOff>
      <xdr:row>412</xdr:row>
      <xdr:rowOff>28575</xdr:rowOff>
    </xdr:to>
    <xdr:sp>
      <xdr:nvSpPr>
        <xdr:cNvPr id="10" name="Straight Connector 10"/>
        <xdr:cNvSpPr>
          <a:spLocks/>
        </xdr:cNvSpPr>
      </xdr:nvSpPr>
      <xdr:spPr>
        <a:xfrm>
          <a:off x="1838325" y="595312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19050</xdr:colOff>
      <xdr:row>352</xdr:row>
      <xdr:rowOff>19050</xdr:rowOff>
    </xdr:from>
    <xdr:to>
      <xdr:col>2</xdr:col>
      <xdr:colOff>590550</xdr:colOff>
      <xdr:row>352</xdr:row>
      <xdr:rowOff>28575</xdr:rowOff>
    </xdr:to>
    <xdr:sp>
      <xdr:nvSpPr>
        <xdr:cNvPr id="11" name="Straight Connector 11"/>
        <xdr:cNvSpPr>
          <a:spLocks/>
        </xdr:cNvSpPr>
      </xdr:nvSpPr>
      <xdr:spPr>
        <a:xfrm>
          <a:off x="1657350" y="5953125"/>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200025</xdr:colOff>
      <xdr:row>438</xdr:row>
      <xdr:rowOff>19050</xdr:rowOff>
    </xdr:from>
    <xdr:to>
      <xdr:col>3</xdr:col>
      <xdr:colOff>171450</xdr:colOff>
      <xdr:row>438</xdr:row>
      <xdr:rowOff>28575</xdr:rowOff>
    </xdr:to>
    <xdr:sp>
      <xdr:nvSpPr>
        <xdr:cNvPr id="12" name="Straight Connector 12"/>
        <xdr:cNvSpPr>
          <a:spLocks/>
        </xdr:cNvSpPr>
      </xdr:nvSpPr>
      <xdr:spPr>
        <a:xfrm>
          <a:off x="1838325" y="595312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wnloads\HOP%20BCD%20THANG%204\THANG%203\HOP%20BCD%20THANG%203\Bieu%20hop%20BC&#272;%20(chinh%20thuc%2021.3.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AppData\Local\Temp\Bao_cao_l&#224;m_GTNT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dmin\Downloads\Bao_cao_Duong%20BTXM_26_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2.1"/>
      <sheetName val="3"/>
      <sheetName val="4"/>
      <sheetName val="B10. Giai ngan"/>
      <sheetName val="5"/>
      <sheetName val="6"/>
      <sheetName val="6.1"/>
      <sheetName val="6.2"/>
      <sheetName val="7"/>
      <sheetName val="khung nhiệm vụ"/>
      <sheetName val="Sheet1"/>
      <sheetName val="Sheet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chi tiet TB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rtUp"/>
      <sheetName val="xa"/>
      <sheetName val="Phuong, thi tran"/>
      <sheetName val="Ranh dang ky"/>
      <sheetName val="Sheet1"/>
      <sheetName val="8-4"/>
    </sheetNames>
    <sheetDataSet>
      <sheetData sheetId="1">
        <row r="10">
          <cell r="D10">
            <v>1.43</v>
          </cell>
          <cell r="E10">
            <v>15.356999999999998</v>
          </cell>
          <cell r="F10">
            <v>39.653999999999996</v>
          </cell>
          <cell r="G10">
            <v>5.317</v>
          </cell>
          <cell r="H10">
            <v>0</v>
          </cell>
          <cell r="I10">
            <v>7959.913499999999</v>
          </cell>
        </row>
        <row r="11">
          <cell r="D11">
            <v>1.35</v>
          </cell>
          <cell r="E11">
            <v>19.404999999999998</v>
          </cell>
          <cell r="F11">
            <v>60.18900000000001</v>
          </cell>
          <cell r="G11">
            <v>33.067</v>
          </cell>
          <cell r="H11">
            <v>0.3</v>
          </cell>
          <cell r="I11">
            <v>14077.51002</v>
          </cell>
        </row>
        <row r="12">
          <cell r="D12">
            <v>0</v>
          </cell>
          <cell r="E12">
            <v>13</v>
          </cell>
          <cell r="F12">
            <v>0.46</v>
          </cell>
          <cell r="G12">
            <v>5.2</v>
          </cell>
          <cell r="H12">
            <v>0</v>
          </cell>
          <cell r="I12">
            <v>2881.8552</v>
          </cell>
        </row>
        <row r="13">
          <cell r="D13">
            <v>0</v>
          </cell>
          <cell r="E13">
            <v>18.2005</v>
          </cell>
          <cell r="F13">
            <v>48.749</v>
          </cell>
          <cell r="G13">
            <v>18.385</v>
          </cell>
          <cell r="H13">
            <v>0.25</v>
          </cell>
          <cell r="I13">
            <v>10681.545</v>
          </cell>
        </row>
        <row r="14">
          <cell r="D14">
            <v>1.2</v>
          </cell>
          <cell r="E14">
            <v>7.5</v>
          </cell>
          <cell r="F14">
            <v>21.4</v>
          </cell>
          <cell r="G14">
            <v>12.399999999999999</v>
          </cell>
          <cell r="H14">
            <v>0.97</v>
          </cell>
          <cell r="I14">
            <v>5431.389599999999</v>
          </cell>
        </row>
        <row r="15">
          <cell r="D15">
            <v>0.25</v>
          </cell>
          <cell r="E15">
            <v>5.5737000000000005</v>
          </cell>
          <cell r="F15">
            <v>17.669</v>
          </cell>
          <cell r="G15">
            <v>7.513300000000001</v>
          </cell>
          <cell r="H15">
            <v>3.73</v>
          </cell>
          <cell r="I15">
            <v>4302.753504</v>
          </cell>
        </row>
        <row r="16">
          <cell r="I16">
            <v>4375.5599999999995</v>
          </cell>
        </row>
        <row r="17">
          <cell r="D17">
            <v>7.125</v>
          </cell>
          <cell r="E17">
            <v>18.583</v>
          </cell>
          <cell r="F17">
            <v>49.68299999999999</v>
          </cell>
          <cell r="G17">
            <v>13.116999999999999</v>
          </cell>
          <cell r="H17">
            <v>3.63</v>
          </cell>
          <cell r="I17">
            <v>12082.120469999998</v>
          </cell>
        </row>
        <row r="18">
          <cell r="D18">
            <v>0</v>
          </cell>
          <cell r="E18">
            <v>8.55</v>
          </cell>
          <cell r="F18">
            <v>12.6</v>
          </cell>
          <cell r="G18">
            <v>13.4</v>
          </cell>
          <cell r="H18">
            <v>0.4</v>
          </cell>
          <cell r="I18">
            <v>4435.284</v>
          </cell>
        </row>
        <row r="19">
          <cell r="D19">
            <v>0</v>
          </cell>
          <cell r="E19">
            <v>3.151</v>
          </cell>
          <cell r="F19">
            <v>7.8759999999999994</v>
          </cell>
          <cell r="G19">
            <v>1.5</v>
          </cell>
          <cell r="H19">
            <v>0</v>
          </cell>
          <cell r="I19">
            <v>1592.7357599999998</v>
          </cell>
        </row>
        <row r="20">
          <cell r="D20">
            <v>0</v>
          </cell>
          <cell r="E20">
            <v>0.72</v>
          </cell>
          <cell r="F20">
            <v>0</v>
          </cell>
          <cell r="G20">
            <v>1.2</v>
          </cell>
          <cell r="H20">
            <v>0</v>
          </cell>
          <cell r="I20">
            <v>258.65279999999996</v>
          </cell>
        </row>
        <row r="22">
          <cell r="D22">
            <v>3.746</v>
          </cell>
          <cell r="E22">
            <v>29.547</v>
          </cell>
          <cell r="F22">
            <v>66.51</v>
          </cell>
          <cell r="G22">
            <v>13.45</v>
          </cell>
          <cell r="H22">
            <v>3.57</v>
          </cell>
          <cell r="I22">
            <v>15230.9955</v>
          </cell>
        </row>
        <row r="23">
          <cell r="I23">
            <v>2252.964</v>
          </cell>
        </row>
      </sheetData>
      <sheetData sheetId="2">
        <row r="9">
          <cell r="D9">
            <v>0</v>
          </cell>
          <cell r="E9">
            <v>7</v>
          </cell>
          <cell r="F9">
            <v>0.5</v>
          </cell>
          <cell r="G9">
            <v>0</v>
          </cell>
          <cell r="H9">
            <v>1267.1399999999999</v>
          </cell>
        </row>
        <row r="10">
          <cell r="D10">
            <v>0</v>
          </cell>
          <cell r="E10">
            <v>11</v>
          </cell>
          <cell r="F10">
            <v>4.04</v>
          </cell>
          <cell r="G10">
            <v>2.8</v>
          </cell>
          <cell r="H10">
            <v>2667.6047999999996</v>
          </cell>
        </row>
        <row r="11">
          <cell r="D11">
            <v>0</v>
          </cell>
          <cell r="E11">
            <v>1.11</v>
          </cell>
          <cell r="F11">
            <v>2.14</v>
          </cell>
          <cell r="G11">
            <v>0</v>
          </cell>
          <cell r="H11">
            <v>431.15520000000004</v>
          </cell>
        </row>
        <row r="12">
          <cell r="D12">
            <v>0</v>
          </cell>
          <cell r="E12">
            <v>1.5</v>
          </cell>
          <cell r="F12">
            <v>1</v>
          </cell>
          <cell r="G12">
            <v>0</v>
          </cell>
          <cell r="H12">
            <v>371.28</v>
          </cell>
        </row>
        <row r="13">
          <cell r="D13">
            <v>0</v>
          </cell>
          <cell r="E13">
            <v>1.73</v>
          </cell>
          <cell r="F13">
            <v>0.39</v>
          </cell>
          <cell r="G13">
            <v>2.7</v>
          </cell>
          <cell r="H13">
            <v>644.5740000000001</v>
          </cell>
        </row>
        <row r="14">
          <cell r="D14">
            <v>0</v>
          </cell>
          <cell r="E14">
            <v>4.878</v>
          </cell>
          <cell r="F14">
            <v>3.183</v>
          </cell>
          <cell r="G14">
            <v>0</v>
          </cell>
          <cell r="H14">
            <v>1199.69388</v>
          </cell>
        </row>
        <row r="15">
          <cell r="H15">
            <v>167.57999999999998</v>
          </cell>
        </row>
        <row r="16">
          <cell r="D16">
            <v>0</v>
          </cell>
          <cell r="E16">
            <v>3.72</v>
          </cell>
          <cell r="F16">
            <v>0.22</v>
          </cell>
          <cell r="G16">
            <v>0</v>
          </cell>
          <cell r="H16">
            <v>668.2872</v>
          </cell>
        </row>
        <row r="17">
          <cell r="D17">
            <v>0</v>
          </cell>
          <cell r="E17">
            <v>0.22</v>
          </cell>
          <cell r="F17">
            <v>2.93</v>
          </cell>
          <cell r="G17">
            <v>0</v>
          </cell>
          <cell r="H17">
            <v>365.40840000000003</v>
          </cell>
        </row>
        <row r="18">
          <cell r="D18">
            <v>6.48</v>
          </cell>
          <cell r="E18">
            <v>0</v>
          </cell>
          <cell r="F18">
            <v>0.6</v>
          </cell>
          <cell r="G18">
            <v>0</v>
          </cell>
          <cell r="H18">
            <v>1328.4936</v>
          </cell>
        </row>
        <row r="19">
          <cell r="H19">
            <v>173.04</v>
          </cell>
        </row>
      </sheetData>
      <sheetData sheetId="3">
        <row r="8">
          <cell r="C8">
            <v>34.25</v>
          </cell>
          <cell r="N8">
            <v>2124.16969</v>
          </cell>
        </row>
        <row r="9">
          <cell r="C9">
            <v>52.211000000000006</v>
          </cell>
          <cell r="N9">
            <v>3312.766881</v>
          </cell>
        </row>
        <row r="10">
          <cell r="C10">
            <v>30.761000000000003</v>
          </cell>
          <cell r="N10">
            <v>2332.835959</v>
          </cell>
        </row>
        <row r="11">
          <cell r="C11">
            <v>44.03</v>
          </cell>
          <cell r="N11">
            <v>3057.17414</v>
          </cell>
        </row>
        <row r="12">
          <cell r="C12">
            <v>77.07000000000001</v>
          </cell>
          <cell r="N12">
            <v>4927.62856</v>
          </cell>
        </row>
        <row r="13">
          <cell r="C13">
            <v>3.74</v>
          </cell>
          <cell r="N13">
            <v>279.43784</v>
          </cell>
        </row>
        <row r="14">
          <cell r="C14">
            <v>21.164</v>
          </cell>
          <cell r="N14">
            <v>1232.040317</v>
          </cell>
        </row>
        <row r="15">
          <cell r="N15">
            <v>1742.9045000000003</v>
          </cell>
        </row>
        <row r="16">
          <cell r="C16">
            <v>4.65</v>
          </cell>
          <cell r="N16">
            <v>302.6694</v>
          </cell>
        </row>
        <row r="17">
          <cell r="C17">
            <v>42.129000000000005</v>
          </cell>
          <cell r="N17">
            <v>2868.157048</v>
          </cell>
        </row>
        <row r="18">
          <cell r="C18">
            <v>14.836</v>
          </cell>
          <cell r="N18">
            <v>888.8875479999999</v>
          </cell>
        </row>
        <row r="20">
          <cell r="C20">
            <v>23.718</v>
          </cell>
          <cell r="N20">
            <v>1568.587064</v>
          </cell>
        </row>
        <row r="21">
          <cell r="C21">
            <v>7.1000000000000005</v>
          </cell>
          <cell r="N21">
            <v>476.7504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rtUp"/>
      <sheetName val="xa"/>
      <sheetName val="Phuong, thi tran"/>
      <sheetName val="Ranh dang ky"/>
      <sheetName val="Sheet1"/>
      <sheetName val="8-4"/>
      <sheetName val="14-4"/>
      <sheetName val="21-4"/>
      <sheetName val="28-4"/>
      <sheetName val="5-5"/>
      <sheetName val="12-5"/>
      <sheetName val="19-5"/>
      <sheetName val="26-5"/>
    </sheetNames>
    <sheetDataSet>
      <sheetData sheetId="11">
        <row r="12">
          <cell r="W12">
            <v>19.512999999999998</v>
          </cell>
          <cell r="AC12">
            <v>5.779999999999999</v>
          </cell>
        </row>
        <row r="13">
          <cell r="W13">
            <v>30.253</v>
          </cell>
          <cell r="AC13">
            <v>7.9590000000000005</v>
          </cell>
        </row>
        <row r="14">
          <cell r="W14">
            <v>0.359</v>
          </cell>
          <cell r="AC14">
            <v>0</v>
          </cell>
        </row>
        <row r="15">
          <cell r="W15">
            <v>28.753</v>
          </cell>
          <cell r="AC15">
            <v>1.9260000000000002</v>
          </cell>
        </row>
        <row r="16">
          <cell r="W16">
            <v>6.712</v>
          </cell>
          <cell r="AC16">
            <v>9.329999999999998</v>
          </cell>
        </row>
        <row r="17">
          <cell r="W17">
            <v>7.04</v>
          </cell>
          <cell r="AC17">
            <v>0.477</v>
          </cell>
        </row>
        <row r="18">
          <cell r="W18">
            <v>6.970000000000001</v>
          </cell>
          <cell r="AC18">
            <v>2.59</v>
          </cell>
        </row>
        <row r="19">
          <cell r="W19">
            <v>45.79499999999999</v>
          </cell>
          <cell r="AC19">
            <v>0</v>
          </cell>
        </row>
        <row r="20">
          <cell r="W20">
            <v>3.4</v>
          </cell>
          <cell r="AC20">
            <v>2.35</v>
          </cell>
        </row>
        <row r="21">
          <cell r="W21">
            <v>0</v>
          </cell>
          <cell r="AC21">
            <v>0</v>
          </cell>
        </row>
        <row r="22">
          <cell r="W22">
            <v>0</v>
          </cell>
          <cell r="AC22">
            <v>0</v>
          </cell>
        </row>
        <row r="24">
          <cell r="W24">
            <v>6.816</v>
          </cell>
          <cell r="AC24">
            <v>0</v>
          </cell>
        </row>
        <row r="25">
          <cell r="W25">
            <v>5.300000000000001</v>
          </cell>
          <cell r="AC2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F18"/>
  <sheetViews>
    <sheetView tabSelected="1" zoomScalePageLayoutView="0" workbookViewId="0" topLeftCell="A7">
      <selection activeCell="T20" sqref="T20"/>
    </sheetView>
  </sheetViews>
  <sheetFormatPr defaultColWidth="9.00390625" defaultRowHeight="12.75"/>
  <cols>
    <col min="1" max="1" width="5.875" style="47" customWidth="1"/>
    <col min="2" max="2" width="14.75390625" style="47" customWidth="1"/>
    <col min="3" max="19" width="0" style="47" hidden="1" customWidth="1"/>
    <col min="20" max="23" width="10.375" style="47" customWidth="1"/>
    <col min="24" max="25" width="14.75390625" style="47" customWidth="1"/>
    <col min="26" max="29" width="10.375" style="47" customWidth="1"/>
    <col min="30" max="30" width="14.75390625" style="47" customWidth="1"/>
    <col min="31" max="33" width="0" style="47" hidden="1" customWidth="1"/>
    <col min="34" max="16384" width="9.125" style="47" customWidth="1"/>
  </cols>
  <sheetData>
    <row r="1" spans="1:30" ht="42" customHeight="1">
      <c r="A1" s="255" t="s">
        <v>445</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27" customHeight="1">
      <c r="A2" s="256" t="s">
        <v>0</v>
      </c>
      <c r="B2" s="256" t="s">
        <v>1</v>
      </c>
      <c r="C2" s="257" t="s">
        <v>64</v>
      </c>
      <c r="D2" s="257"/>
      <c r="E2" s="257"/>
      <c r="F2" s="257"/>
      <c r="G2" s="257"/>
      <c r="H2" s="257"/>
      <c r="I2" s="257"/>
      <c r="J2" s="257"/>
      <c r="K2" s="257"/>
      <c r="L2" s="250" t="s">
        <v>65</v>
      </c>
      <c r="M2" s="250"/>
      <c r="N2" s="250"/>
      <c r="O2" s="250"/>
      <c r="P2" s="250"/>
      <c r="Q2" s="250"/>
      <c r="R2" s="250"/>
      <c r="S2" s="250"/>
      <c r="T2" s="258" t="s">
        <v>444</v>
      </c>
      <c r="U2" s="259"/>
      <c r="V2" s="259"/>
      <c r="W2" s="259"/>
      <c r="X2" s="259"/>
      <c r="Y2" s="259"/>
      <c r="Z2" s="260" t="s">
        <v>3</v>
      </c>
      <c r="AA2" s="260"/>
      <c r="AB2" s="260"/>
      <c r="AC2" s="260"/>
      <c r="AD2" s="260"/>
    </row>
    <row r="3" spans="1:30" ht="33.75" customHeight="1">
      <c r="A3" s="256"/>
      <c r="B3" s="256"/>
      <c r="C3" s="250" t="s">
        <v>4</v>
      </c>
      <c r="D3" s="250"/>
      <c r="E3" s="250"/>
      <c r="F3" s="250" t="s">
        <v>5</v>
      </c>
      <c r="G3" s="250" t="s">
        <v>6</v>
      </c>
      <c r="H3" s="254" t="s">
        <v>7</v>
      </c>
      <c r="I3" s="254"/>
      <c r="J3" s="254"/>
      <c r="K3" s="254"/>
      <c r="L3" s="250" t="s">
        <v>4</v>
      </c>
      <c r="M3" s="250"/>
      <c r="N3" s="250"/>
      <c r="O3" s="250"/>
      <c r="P3" s="254" t="s">
        <v>7</v>
      </c>
      <c r="Q3" s="254"/>
      <c r="R3" s="254"/>
      <c r="S3" s="254"/>
      <c r="T3" s="250" t="s">
        <v>4</v>
      </c>
      <c r="U3" s="250"/>
      <c r="V3" s="250"/>
      <c r="W3" s="250"/>
      <c r="X3" s="251" t="s">
        <v>66</v>
      </c>
      <c r="Y3" s="251" t="s">
        <v>67</v>
      </c>
      <c r="Z3" s="250" t="s">
        <v>4</v>
      </c>
      <c r="AA3" s="250"/>
      <c r="AB3" s="250"/>
      <c r="AC3" s="250"/>
      <c r="AD3" s="251" t="s">
        <v>66</v>
      </c>
    </row>
    <row r="4" spans="1:30" ht="49.5" customHeight="1">
      <c r="A4" s="256"/>
      <c r="B4" s="256"/>
      <c r="C4" s="26" t="s">
        <v>8</v>
      </c>
      <c r="D4" s="27" t="s">
        <v>9</v>
      </c>
      <c r="E4" s="27" t="s">
        <v>10</v>
      </c>
      <c r="F4" s="250"/>
      <c r="G4" s="250"/>
      <c r="H4" s="26" t="s">
        <v>11</v>
      </c>
      <c r="I4" s="26" t="s">
        <v>8</v>
      </c>
      <c r="J4" s="27" t="s">
        <v>9</v>
      </c>
      <c r="K4" s="27" t="s">
        <v>10</v>
      </c>
      <c r="L4" s="26" t="s">
        <v>11</v>
      </c>
      <c r="M4" s="26" t="s">
        <v>8</v>
      </c>
      <c r="N4" s="27" t="s">
        <v>9</v>
      </c>
      <c r="O4" s="27" t="s">
        <v>10</v>
      </c>
      <c r="P4" s="26" t="s">
        <v>11</v>
      </c>
      <c r="Q4" s="26" t="s">
        <v>8</v>
      </c>
      <c r="R4" s="27" t="s">
        <v>9</v>
      </c>
      <c r="S4" s="27" t="s">
        <v>10</v>
      </c>
      <c r="T4" s="27" t="s">
        <v>68</v>
      </c>
      <c r="U4" s="26" t="s">
        <v>8</v>
      </c>
      <c r="V4" s="27" t="s">
        <v>9</v>
      </c>
      <c r="W4" s="27" t="s">
        <v>10</v>
      </c>
      <c r="X4" s="251"/>
      <c r="Y4" s="251"/>
      <c r="Z4" s="26" t="s">
        <v>11</v>
      </c>
      <c r="AA4" s="26" t="s">
        <v>8</v>
      </c>
      <c r="AB4" s="27" t="s">
        <v>9</v>
      </c>
      <c r="AC4" s="27" t="s">
        <v>10</v>
      </c>
      <c r="AD4" s="251"/>
    </row>
    <row r="5" spans="1:32" ht="21.75" customHeight="1">
      <c r="A5" s="101">
        <v>1</v>
      </c>
      <c r="B5" s="102" t="s">
        <v>14</v>
      </c>
      <c r="C5" s="103">
        <v>35</v>
      </c>
      <c r="D5" s="103">
        <v>46</v>
      </c>
      <c r="E5" s="103">
        <v>597</v>
      </c>
      <c r="F5" s="104" t="e">
        <f>#REF!/#REF!*100</f>
        <v>#REF!</v>
      </c>
      <c r="G5" s="105"/>
      <c r="H5" s="28">
        <f aca="true" t="shared" si="0" ref="H5:H18">I5+J5+K5</f>
        <v>670</v>
      </c>
      <c r="I5" s="221">
        <v>35</v>
      </c>
      <c r="J5" s="221">
        <v>43</v>
      </c>
      <c r="K5" s="221">
        <v>592</v>
      </c>
      <c r="L5" s="28">
        <f aca="true" t="shared" si="1" ref="L5:L18">M5+N5+O5</f>
        <v>1741</v>
      </c>
      <c r="M5" s="101">
        <v>74</v>
      </c>
      <c r="N5" s="101">
        <v>110</v>
      </c>
      <c r="O5" s="101">
        <v>1557</v>
      </c>
      <c r="P5" s="28">
        <f aca="true" t="shared" si="2" ref="P5:P18">Q5+R5+S5</f>
        <v>1723</v>
      </c>
      <c r="Q5" s="101">
        <v>73</v>
      </c>
      <c r="R5" s="101">
        <v>108</v>
      </c>
      <c r="S5" s="101">
        <v>1542</v>
      </c>
      <c r="T5" s="101">
        <f aca="true" t="shared" si="3" ref="T5:T17">U5+V5+W5</f>
        <v>511</v>
      </c>
      <c r="U5" s="222">
        <v>24</v>
      </c>
      <c r="V5" s="222">
        <v>42</v>
      </c>
      <c r="W5" s="222">
        <f>256+189</f>
        <v>445</v>
      </c>
      <c r="X5" s="222">
        <f>223+273</f>
        <v>496</v>
      </c>
      <c r="Y5" s="222">
        <v>1</v>
      </c>
      <c r="Z5" s="28">
        <f aca="true" t="shared" si="4" ref="Z5:Z17">AA5+AB5+AC5</f>
        <v>2241</v>
      </c>
      <c r="AA5" s="101">
        <v>98</v>
      </c>
      <c r="AB5" s="101">
        <v>147</v>
      </c>
      <c r="AC5" s="101">
        <f>1743+253</f>
        <v>1996</v>
      </c>
      <c r="AD5" s="101">
        <f>1944+243</f>
        <v>2187</v>
      </c>
      <c r="AE5" s="47">
        <v>21</v>
      </c>
      <c r="AF5" s="47">
        <f aca="true" t="shared" si="5" ref="AF5:AF18">T5/AE5</f>
        <v>24.333333333333332</v>
      </c>
    </row>
    <row r="6" spans="1:32" ht="21.75" customHeight="1">
      <c r="A6" s="101">
        <v>4</v>
      </c>
      <c r="B6" s="102" t="s">
        <v>13</v>
      </c>
      <c r="C6" s="103">
        <v>19</v>
      </c>
      <c r="D6" s="103">
        <v>9</v>
      </c>
      <c r="E6" s="103">
        <v>54</v>
      </c>
      <c r="F6" s="104" t="e">
        <f>#REF!/#REF!*100</f>
        <v>#REF!</v>
      </c>
      <c r="G6" s="105"/>
      <c r="H6" s="28">
        <f t="shared" si="0"/>
        <v>82</v>
      </c>
      <c r="I6" s="103">
        <v>15</v>
      </c>
      <c r="J6" s="103">
        <v>3</v>
      </c>
      <c r="K6" s="103">
        <v>64</v>
      </c>
      <c r="L6" s="28">
        <f t="shared" si="1"/>
        <v>231</v>
      </c>
      <c r="M6" s="101">
        <v>44</v>
      </c>
      <c r="N6" s="101">
        <v>23</v>
      </c>
      <c r="O6" s="101">
        <v>164</v>
      </c>
      <c r="P6" s="28">
        <f t="shared" si="2"/>
        <v>175</v>
      </c>
      <c r="Q6" s="101">
        <v>20</v>
      </c>
      <c r="R6" s="101">
        <v>11</v>
      </c>
      <c r="S6" s="101">
        <v>144</v>
      </c>
      <c r="T6" s="101">
        <f t="shared" si="3"/>
        <v>68</v>
      </c>
      <c r="U6" s="103">
        <v>0</v>
      </c>
      <c r="V6" s="103">
        <v>12</v>
      </c>
      <c r="W6" s="103">
        <v>56</v>
      </c>
      <c r="X6" s="103">
        <v>27</v>
      </c>
      <c r="Y6" s="103">
        <v>5</v>
      </c>
      <c r="Z6" s="28">
        <f t="shared" si="4"/>
        <v>343</v>
      </c>
      <c r="AA6" s="101">
        <v>40</v>
      </c>
      <c r="AB6" s="101">
        <v>39</v>
      </c>
      <c r="AC6" s="101">
        <v>264</v>
      </c>
      <c r="AD6" s="101">
        <f>217+6</f>
        <v>223</v>
      </c>
      <c r="AE6" s="47">
        <v>6</v>
      </c>
      <c r="AF6" s="47">
        <f t="shared" si="5"/>
        <v>11.333333333333334</v>
      </c>
    </row>
    <row r="7" spans="1:32" ht="21.75" customHeight="1">
      <c r="A7" s="101">
        <v>2</v>
      </c>
      <c r="B7" s="102" t="s">
        <v>15</v>
      </c>
      <c r="C7" s="103">
        <v>37</v>
      </c>
      <c r="D7" s="103">
        <v>48</v>
      </c>
      <c r="E7" s="103">
        <v>441</v>
      </c>
      <c r="F7" s="104" t="e">
        <f>#REF!/#REF!*100</f>
        <v>#REF!</v>
      </c>
      <c r="G7" s="105"/>
      <c r="H7" s="28">
        <f t="shared" si="0"/>
        <v>346</v>
      </c>
      <c r="I7" s="103">
        <v>27</v>
      </c>
      <c r="J7" s="103">
        <v>42</v>
      </c>
      <c r="K7" s="103">
        <v>277</v>
      </c>
      <c r="L7" s="28">
        <f t="shared" si="1"/>
        <v>1627</v>
      </c>
      <c r="M7" s="101">
        <v>79</v>
      </c>
      <c r="N7" s="101">
        <v>118</v>
      </c>
      <c r="O7" s="101">
        <v>1430</v>
      </c>
      <c r="P7" s="28">
        <f t="shared" si="2"/>
        <v>1434</v>
      </c>
      <c r="Q7" s="101">
        <v>72</v>
      </c>
      <c r="R7" s="101">
        <v>97</v>
      </c>
      <c r="S7" s="101">
        <v>1265</v>
      </c>
      <c r="T7" s="101">
        <f t="shared" si="3"/>
        <v>202</v>
      </c>
      <c r="U7" s="26">
        <f>26+3</f>
        <v>29</v>
      </c>
      <c r="V7" s="26">
        <v>31</v>
      </c>
      <c r="W7" s="26">
        <f>85+57</f>
        <v>142</v>
      </c>
      <c r="X7" s="26">
        <f>172+63</f>
        <v>235</v>
      </c>
      <c r="Y7" s="26">
        <v>13</v>
      </c>
      <c r="Z7" s="28">
        <f t="shared" si="4"/>
        <v>1829</v>
      </c>
      <c r="AA7" s="101">
        <v>108</v>
      </c>
      <c r="AB7" s="101">
        <v>149</v>
      </c>
      <c r="AC7" s="101">
        <f>1515+57</f>
        <v>1572</v>
      </c>
      <c r="AD7" s="101">
        <f>1467+63</f>
        <v>1530</v>
      </c>
      <c r="AE7" s="47">
        <v>30</v>
      </c>
      <c r="AF7" s="47">
        <f t="shared" si="5"/>
        <v>6.733333333333333</v>
      </c>
    </row>
    <row r="8" spans="1:32" ht="21.75" customHeight="1">
      <c r="A8" s="101">
        <v>11</v>
      </c>
      <c r="B8" s="102" t="s">
        <v>18</v>
      </c>
      <c r="C8" s="223">
        <v>7</v>
      </c>
      <c r="D8" s="223">
        <v>12</v>
      </c>
      <c r="E8" s="223">
        <v>52</v>
      </c>
      <c r="F8" s="104" t="e">
        <f>#REF!/#REF!*100</f>
        <v>#REF!</v>
      </c>
      <c r="G8" s="105"/>
      <c r="H8" s="28">
        <f t="shared" si="0"/>
        <v>56</v>
      </c>
      <c r="I8" s="103">
        <v>5</v>
      </c>
      <c r="J8" s="103">
        <v>8</v>
      </c>
      <c r="K8" s="103">
        <v>43</v>
      </c>
      <c r="L8" s="28">
        <f t="shared" si="1"/>
        <v>225</v>
      </c>
      <c r="M8" s="28">
        <v>18</v>
      </c>
      <c r="N8" s="101">
        <v>24</v>
      </c>
      <c r="O8" s="101">
        <v>183</v>
      </c>
      <c r="P8" s="28">
        <f t="shared" si="2"/>
        <v>150</v>
      </c>
      <c r="Q8" s="101">
        <v>12</v>
      </c>
      <c r="R8" s="101">
        <v>15</v>
      </c>
      <c r="S8" s="101">
        <v>123</v>
      </c>
      <c r="T8" s="101">
        <f t="shared" si="3"/>
        <v>38</v>
      </c>
      <c r="U8" s="103">
        <v>3</v>
      </c>
      <c r="V8" s="103">
        <v>2</v>
      </c>
      <c r="W8" s="103">
        <v>33</v>
      </c>
      <c r="X8" s="103">
        <v>8</v>
      </c>
      <c r="Y8" s="103">
        <v>9</v>
      </c>
      <c r="Z8" s="28">
        <f t="shared" si="4"/>
        <v>245</v>
      </c>
      <c r="AA8" s="101">
        <v>21</v>
      </c>
      <c r="AB8" s="101">
        <v>26</v>
      </c>
      <c r="AC8" s="101">
        <f>193+5</f>
        <v>198</v>
      </c>
      <c r="AD8" s="101">
        <f>153+5</f>
        <v>158</v>
      </c>
      <c r="AE8" s="47">
        <v>6</v>
      </c>
      <c r="AF8" s="47">
        <f t="shared" si="5"/>
        <v>6.333333333333333</v>
      </c>
    </row>
    <row r="9" spans="1:32" ht="21.75" customHeight="1">
      <c r="A9" s="101">
        <v>6</v>
      </c>
      <c r="B9" s="102" t="s">
        <v>12</v>
      </c>
      <c r="C9" s="103">
        <v>18</v>
      </c>
      <c r="D9" s="103">
        <v>49</v>
      </c>
      <c r="E9" s="103">
        <v>341</v>
      </c>
      <c r="F9" s="104" t="e">
        <f>#REF!/#REF!*100</f>
        <v>#REF!</v>
      </c>
      <c r="G9" s="105"/>
      <c r="H9" s="28">
        <f t="shared" si="0"/>
        <v>352</v>
      </c>
      <c r="I9" s="103">
        <v>10</v>
      </c>
      <c r="J9" s="103">
        <v>40</v>
      </c>
      <c r="K9" s="103">
        <v>302</v>
      </c>
      <c r="L9" s="28">
        <f t="shared" si="1"/>
        <v>1237</v>
      </c>
      <c r="M9" s="101">
        <v>57</v>
      </c>
      <c r="N9" s="101">
        <v>74</v>
      </c>
      <c r="O9" s="101">
        <v>1106</v>
      </c>
      <c r="P9" s="28">
        <f t="shared" si="2"/>
        <v>1225</v>
      </c>
      <c r="Q9" s="101">
        <v>55</v>
      </c>
      <c r="R9" s="101">
        <v>68</v>
      </c>
      <c r="S9" s="101">
        <v>1102</v>
      </c>
      <c r="T9" s="101">
        <f t="shared" si="3"/>
        <v>56</v>
      </c>
      <c r="U9" s="103">
        <v>9</v>
      </c>
      <c r="V9" s="103">
        <v>4</v>
      </c>
      <c r="W9" s="103">
        <v>43</v>
      </c>
      <c r="X9" s="103">
        <v>59</v>
      </c>
      <c r="Y9" s="103">
        <v>0</v>
      </c>
      <c r="Z9" s="28">
        <f t="shared" si="4"/>
        <v>1293</v>
      </c>
      <c r="AA9" s="101">
        <v>66</v>
      </c>
      <c r="AB9" s="101">
        <v>78</v>
      </c>
      <c r="AC9" s="101">
        <f>1145+4</f>
        <v>1149</v>
      </c>
      <c r="AD9" s="101">
        <f>1274+10</f>
        <v>1284</v>
      </c>
      <c r="AE9" s="47">
        <v>11</v>
      </c>
      <c r="AF9" s="47">
        <f t="shared" si="5"/>
        <v>5.090909090909091</v>
      </c>
    </row>
    <row r="10" spans="1:32" ht="21.75" customHeight="1">
      <c r="A10" s="101">
        <v>5</v>
      </c>
      <c r="B10" s="102" t="s">
        <v>17</v>
      </c>
      <c r="C10" s="103">
        <v>34</v>
      </c>
      <c r="D10" s="103">
        <v>27</v>
      </c>
      <c r="E10" s="103">
        <f>182-23</f>
        <v>159</v>
      </c>
      <c r="F10" s="104" t="e">
        <f>#REF!/#REF!*100</f>
        <v>#REF!</v>
      </c>
      <c r="G10" s="105"/>
      <c r="H10" s="28">
        <f t="shared" si="0"/>
        <v>199</v>
      </c>
      <c r="I10" s="103">
        <v>26</v>
      </c>
      <c r="J10" s="103">
        <v>26</v>
      </c>
      <c r="K10" s="103">
        <v>147</v>
      </c>
      <c r="L10" s="28">
        <f t="shared" si="1"/>
        <v>922</v>
      </c>
      <c r="M10" s="101">
        <v>64</v>
      </c>
      <c r="N10" s="101">
        <v>74</v>
      </c>
      <c r="O10" s="101">
        <f>807-23</f>
        <v>784</v>
      </c>
      <c r="P10" s="28">
        <f t="shared" si="2"/>
        <v>753</v>
      </c>
      <c r="Q10" s="101">
        <v>37</v>
      </c>
      <c r="R10" s="101">
        <v>59</v>
      </c>
      <c r="S10" s="101">
        <v>657</v>
      </c>
      <c r="T10" s="101">
        <f t="shared" si="3"/>
        <v>83</v>
      </c>
      <c r="U10" s="103">
        <v>4</v>
      </c>
      <c r="V10" s="103">
        <v>12</v>
      </c>
      <c r="W10" s="103">
        <v>67</v>
      </c>
      <c r="X10" s="103">
        <v>28</v>
      </c>
      <c r="Y10" s="103">
        <v>0</v>
      </c>
      <c r="Z10" s="28">
        <f t="shared" si="4"/>
        <v>1005</v>
      </c>
      <c r="AA10" s="101">
        <v>68</v>
      </c>
      <c r="AB10" s="101">
        <v>86</v>
      </c>
      <c r="AC10" s="101">
        <f>831+20</f>
        <v>851</v>
      </c>
      <c r="AD10" s="101">
        <f>954+14</f>
        <v>968</v>
      </c>
      <c r="AE10" s="47">
        <v>21</v>
      </c>
      <c r="AF10" s="47">
        <f t="shared" si="5"/>
        <v>3.9523809523809526</v>
      </c>
    </row>
    <row r="11" spans="1:32" ht="21.75" customHeight="1">
      <c r="A11" s="101">
        <v>3</v>
      </c>
      <c r="B11" s="102" t="s">
        <v>24</v>
      </c>
      <c r="C11" s="103">
        <v>23</v>
      </c>
      <c r="D11" s="103">
        <v>22</v>
      </c>
      <c r="E11" s="103">
        <v>128</v>
      </c>
      <c r="F11" s="104" t="e">
        <f>#REF!/#REF!*100</f>
        <v>#REF!</v>
      </c>
      <c r="G11" s="105"/>
      <c r="H11" s="28">
        <f t="shared" si="0"/>
        <v>146</v>
      </c>
      <c r="I11" s="103">
        <v>19</v>
      </c>
      <c r="J11" s="103">
        <v>11</v>
      </c>
      <c r="K11" s="103">
        <v>116</v>
      </c>
      <c r="L11" s="28">
        <f t="shared" si="1"/>
        <v>634</v>
      </c>
      <c r="M11" s="101">
        <v>43</v>
      </c>
      <c r="N11" s="101">
        <v>57</v>
      </c>
      <c r="O11" s="101">
        <v>534</v>
      </c>
      <c r="P11" s="28">
        <f t="shared" si="2"/>
        <v>601</v>
      </c>
      <c r="Q11" s="101">
        <v>40</v>
      </c>
      <c r="R11" s="101">
        <v>36</v>
      </c>
      <c r="S11" s="101">
        <v>525</v>
      </c>
      <c r="T11" s="101">
        <f t="shared" si="3"/>
        <v>66</v>
      </c>
      <c r="U11" s="103">
        <v>5</v>
      </c>
      <c r="V11" s="103">
        <v>24</v>
      </c>
      <c r="W11" s="103">
        <v>37</v>
      </c>
      <c r="X11" s="103">
        <v>45</v>
      </c>
      <c r="Y11" s="103">
        <v>5</v>
      </c>
      <c r="Z11" s="28">
        <f t="shared" si="4"/>
        <v>700</v>
      </c>
      <c r="AA11" s="101">
        <v>48</v>
      </c>
      <c r="AB11" s="101">
        <v>81</v>
      </c>
      <c r="AC11" s="101">
        <f>567+4</f>
        <v>571</v>
      </c>
      <c r="AD11" s="101">
        <f>574+3</f>
        <v>577</v>
      </c>
      <c r="AE11" s="47">
        <v>22</v>
      </c>
      <c r="AF11" s="47">
        <f t="shared" si="5"/>
        <v>3</v>
      </c>
    </row>
    <row r="12" spans="1:32" ht="21.75" customHeight="1">
      <c r="A12" s="101">
        <v>7</v>
      </c>
      <c r="B12" s="102" t="s">
        <v>19</v>
      </c>
      <c r="C12" s="103">
        <v>37</v>
      </c>
      <c r="D12" s="103">
        <v>62</v>
      </c>
      <c r="E12" s="103">
        <v>264</v>
      </c>
      <c r="F12" s="104" t="e">
        <f>#REF!/#REF!*100</f>
        <v>#REF!</v>
      </c>
      <c r="G12" s="105"/>
      <c r="H12" s="28">
        <f t="shared" si="0"/>
        <v>203</v>
      </c>
      <c r="I12" s="103">
        <v>24</v>
      </c>
      <c r="J12" s="103">
        <v>40</v>
      </c>
      <c r="K12" s="103">
        <v>139</v>
      </c>
      <c r="L12" s="28">
        <f t="shared" si="1"/>
        <v>882</v>
      </c>
      <c r="M12" s="101">
        <v>122</v>
      </c>
      <c r="N12" s="101">
        <v>144</v>
      </c>
      <c r="O12" s="101">
        <v>616</v>
      </c>
      <c r="P12" s="28">
        <f t="shared" si="2"/>
        <v>203</v>
      </c>
      <c r="Q12" s="101">
        <v>24</v>
      </c>
      <c r="R12" s="101">
        <v>40</v>
      </c>
      <c r="S12" s="101">
        <v>139</v>
      </c>
      <c r="T12" s="101">
        <f t="shared" si="3"/>
        <v>88</v>
      </c>
      <c r="U12" s="103">
        <v>7</v>
      </c>
      <c r="V12" s="103">
        <v>22</v>
      </c>
      <c r="W12" s="103">
        <v>59</v>
      </c>
      <c r="X12" s="103">
        <v>61</v>
      </c>
      <c r="Y12" s="103">
        <v>9</v>
      </c>
      <c r="Z12" s="28">
        <f t="shared" si="4"/>
        <v>983</v>
      </c>
      <c r="AA12" s="101">
        <v>130</v>
      </c>
      <c r="AB12" s="101">
        <v>170</v>
      </c>
      <c r="AC12" s="101">
        <v>683</v>
      </c>
      <c r="AD12" s="101">
        <f>236+28</f>
        <v>264</v>
      </c>
      <c r="AE12" s="47">
        <v>27</v>
      </c>
      <c r="AF12" s="47">
        <f t="shared" si="5"/>
        <v>3.259259259259259</v>
      </c>
    </row>
    <row r="13" spans="1:32" ht="21.75" customHeight="1">
      <c r="A13" s="101">
        <v>10</v>
      </c>
      <c r="B13" s="102" t="s">
        <v>21</v>
      </c>
      <c r="C13" s="103">
        <v>30</v>
      </c>
      <c r="D13" s="103">
        <v>23</v>
      </c>
      <c r="E13" s="103">
        <v>120</v>
      </c>
      <c r="F13" s="104" t="e">
        <f>#REF!/#REF!*100</f>
        <v>#REF!</v>
      </c>
      <c r="G13" s="105"/>
      <c r="H13" s="28">
        <f t="shared" si="0"/>
        <v>106</v>
      </c>
      <c r="I13" s="103">
        <v>26</v>
      </c>
      <c r="J13" s="103">
        <v>10</v>
      </c>
      <c r="K13" s="103">
        <v>70</v>
      </c>
      <c r="L13" s="28">
        <f t="shared" si="1"/>
        <v>479</v>
      </c>
      <c r="M13" s="101">
        <v>66</v>
      </c>
      <c r="N13" s="101">
        <v>66</v>
      </c>
      <c r="O13" s="101">
        <v>347</v>
      </c>
      <c r="P13" s="28">
        <f t="shared" si="2"/>
        <v>368</v>
      </c>
      <c r="Q13" s="101">
        <v>52</v>
      </c>
      <c r="R13" s="101">
        <v>49</v>
      </c>
      <c r="S13" s="101">
        <v>267</v>
      </c>
      <c r="T13" s="101">
        <f t="shared" si="3"/>
        <v>48</v>
      </c>
      <c r="U13" s="103">
        <v>8</v>
      </c>
      <c r="V13" s="103">
        <v>6</v>
      </c>
      <c r="W13" s="103">
        <v>34</v>
      </c>
      <c r="X13" s="103">
        <v>30</v>
      </c>
      <c r="Y13" s="103">
        <v>0</v>
      </c>
      <c r="Z13" s="28">
        <f t="shared" si="4"/>
        <v>524</v>
      </c>
      <c r="AA13" s="101">
        <v>74</v>
      </c>
      <c r="AB13" s="101">
        <v>69</v>
      </c>
      <c r="AC13" s="101">
        <v>381</v>
      </c>
      <c r="AD13" s="101">
        <f>439+9</f>
        <v>448</v>
      </c>
      <c r="AE13" s="47">
        <v>17</v>
      </c>
      <c r="AF13" s="47">
        <f t="shared" si="5"/>
        <v>2.823529411764706</v>
      </c>
    </row>
    <row r="14" spans="1:32" ht="21.75" customHeight="1">
      <c r="A14" s="101">
        <v>9</v>
      </c>
      <c r="B14" s="102" t="s">
        <v>22</v>
      </c>
      <c r="C14" s="103">
        <v>40</v>
      </c>
      <c r="D14" s="103">
        <v>31</v>
      </c>
      <c r="E14" s="103">
        <v>160</v>
      </c>
      <c r="F14" s="104" t="e">
        <f>#REF!/#REF!*100</f>
        <v>#REF!</v>
      </c>
      <c r="G14" s="105"/>
      <c r="H14" s="28">
        <f t="shared" si="0"/>
        <v>162</v>
      </c>
      <c r="I14" s="103">
        <v>37</v>
      </c>
      <c r="J14" s="103">
        <v>28</v>
      </c>
      <c r="K14" s="103">
        <v>97</v>
      </c>
      <c r="L14" s="28">
        <f t="shared" si="1"/>
        <v>965</v>
      </c>
      <c r="M14" s="101">
        <v>108</v>
      </c>
      <c r="N14" s="101">
        <v>156</v>
      </c>
      <c r="O14" s="101">
        <v>701</v>
      </c>
      <c r="P14" s="28">
        <f t="shared" si="2"/>
        <v>762</v>
      </c>
      <c r="Q14" s="101">
        <v>123</v>
      </c>
      <c r="R14" s="101">
        <v>121</v>
      </c>
      <c r="S14" s="101">
        <v>518</v>
      </c>
      <c r="T14" s="101">
        <f t="shared" si="3"/>
        <v>70</v>
      </c>
      <c r="U14" s="103">
        <v>8</v>
      </c>
      <c r="V14" s="103">
        <v>8</v>
      </c>
      <c r="W14" s="103">
        <f>26+28</f>
        <v>54</v>
      </c>
      <c r="X14" s="103">
        <f>31+23</f>
        <v>54</v>
      </c>
      <c r="Y14" s="103">
        <v>17</v>
      </c>
      <c r="Z14" s="28">
        <f t="shared" si="4"/>
        <v>1035</v>
      </c>
      <c r="AA14" s="101">
        <v>116</v>
      </c>
      <c r="AB14" s="101">
        <v>164</v>
      </c>
      <c r="AC14" s="101">
        <f>727+28</f>
        <v>755</v>
      </c>
      <c r="AD14" s="101">
        <f>793+23</f>
        <v>816</v>
      </c>
      <c r="AE14" s="47">
        <v>30</v>
      </c>
      <c r="AF14" s="47">
        <f t="shared" si="5"/>
        <v>2.3333333333333335</v>
      </c>
    </row>
    <row r="15" spans="1:32" ht="21.75" customHeight="1">
      <c r="A15" s="101">
        <v>12</v>
      </c>
      <c r="B15" s="102" t="s">
        <v>20</v>
      </c>
      <c r="C15" s="103">
        <v>14</v>
      </c>
      <c r="D15" s="103">
        <v>44</v>
      </c>
      <c r="E15" s="103">
        <v>108</v>
      </c>
      <c r="F15" s="104" t="e">
        <f>#REF!/#REF!*100</f>
        <v>#REF!</v>
      </c>
      <c r="G15" s="105"/>
      <c r="H15" s="28">
        <f t="shared" si="0"/>
        <v>119</v>
      </c>
      <c r="I15" s="103">
        <v>5</v>
      </c>
      <c r="J15" s="103">
        <v>32</v>
      </c>
      <c r="K15" s="103">
        <v>82</v>
      </c>
      <c r="L15" s="28">
        <f t="shared" si="1"/>
        <v>413</v>
      </c>
      <c r="M15" s="101">
        <v>90</v>
      </c>
      <c r="N15" s="101">
        <v>98</v>
      </c>
      <c r="O15" s="101">
        <v>225</v>
      </c>
      <c r="P15" s="28">
        <f t="shared" si="2"/>
        <v>327</v>
      </c>
      <c r="Q15" s="101">
        <v>88</v>
      </c>
      <c r="R15" s="101">
        <v>66</v>
      </c>
      <c r="S15" s="101">
        <v>173</v>
      </c>
      <c r="T15" s="101">
        <f t="shared" si="3"/>
        <v>26</v>
      </c>
      <c r="U15" s="103">
        <v>9</v>
      </c>
      <c r="V15" s="103">
        <v>7</v>
      </c>
      <c r="W15" s="103">
        <v>10</v>
      </c>
      <c r="X15" s="103">
        <v>23</v>
      </c>
      <c r="Y15" s="103">
        <v>9</v>
      </c>
      <c r="Z15" s="28">
        <f t="shared" si="4"/>
        <v>438</v>
      </c>
      <c r="AA15" s="101">
        <v>94</v>
      </c>
      <c r="AB15" s="101">
        <v>101</v>
      </c>
      <c r="AC15" s="101">
        <f>237+6</f>
        <v>243</v>
      </c>
      <c r="AD15" s="101">
        <f>278+5</f>
        <v>283</v>
      </c>
      <c r="AE15" s="47">
        <v>13</v>
      </c>
      <c r="AF15" s="47">
        <f t="shared" si="5"/>
        <v>2</v>
      </c>
    </row>
    <row r="16" spans="1:32" ht="21.75" customHeight="1">
      <c r="A16" s="101">
        <v>8</v>
      </c>
      <c r="B16" s="102" t="s">
        <v>23</v>
      </c>
      <c r="C16" s="103">
        <v>55</v>
      </c>
      <c r="D16" s="103">
        <v>28</v>
      </c>
      <c r="E16" s="103">
        <v>155</v>
      </c>
      <c r="F16" s="104" t="e">
        <f>#REF!/#REF!*100</f>
        <v>#REF!</v>
      </c>
      <c r="G16" s="30"/>
      <c r="H16" s="28">
        <f t="shared" si="0"/>
        <v>207</v>
      </c>
      <c r="I16" s="103">
        <v>52</v>
      </c>
      <c r="J16" s="103">
        <v>28</v>
      </c>
      <c r="K16" s="103">
        <v>127</v>
      </c>
      <c r="L16" s="28">
        <f t="shared" si="1"/>
        <v>746</v>
      </c>
      <c r="M16" s="101">
        <v>169</v>
      </c>
      <c r="N16" s="101">
        <v>113</v>
      </c>
      <c r="O16" s="101">
        <v>464</v>
      </c>
      <c r="P16" s="28">
        <f t="shared" si="2"/>
        <v>650</v>
      </c>
      <c r="Q16" s="101">
        <v>168</v>
      </c>
      <c r="R16" s="101">
        <v>98</v>
      </c>
      <c r="S16" s="101">
        <v>384</v>
      </c>
      <c r="T16" s="101">
        <f t="shared" si="3"/>
        <v>48</v>
      </c>
      <c r="U16" s="103">
        <v>17</v>
      </c>
      <c r="V16" s="103">
        <v>8</v>
      </c>
      <c r="W16" s="103">
        <v>23</v>
      </c>
      <c r="X16" s="103">
        <v>28</v>
      </c>
      <c r="Y16" s="103">
        <v>2</v>
      </c>
      <c r="Z16" s="28">
        <f t="shared" si="4"/>
        <v>830</v>
      </c>
      <c r="AA16" s="101">
        <v>190</v>
      </c>
      <c r="AB16" s="101">
        <v>88</v>
      </c>
      <c r="AC16" s="101">
        <f>548+4</f>
        <v>552</v>
      </c>
      <c r="AD16" s="101">
        <f>715+9</f>
        <v>724</v>
      </c>
      <c r="AE16" s="47">
        <v>25</v>
      </c>
      <c r="AF16" s="47">
        <f t="shared" si="5"/>
        <v>1.92</v>
      </c>
    </row>
    <row r="17" spans="1:32" ht="21.75" customHeight="1">
      <c r="A17" s="101">
        <v>13</v>
      </c>
      <c r="B17" s="102" t="s">
        <v>16</v>
      </c>
      <c r="C17" s="103">
        <v>1</v>
      </c>
      <c r="D17" s="103">
        <v>1</v>
      </c>
      <c r="E17" s="103">
        <v>4</v>
      </c>
      <c r="F17" s="104" t="e">
        <f>#REF!/#REF!*100</f>
        <v>#REF!</v>
      </c>
      <c r="G17" s="105"/>
      <c r="H17" s="28">
        <f t="shared" si="0"/>
        <v>6</v>
      </c>
      <c r="I17" s="103">
        <v>1</v>
      </c>
      <c r="J17" s="103">
        <v>1</v>
      </c>
      <c r="K17" s="103">
        <v>4</v>
      </c>
      <c r="L17" s="28">
        <f t="shared" si="1"/>
        <v>27</v>
      </c>
      <c r="M17" s="101">
        <v>2</v>
      </c>
      <c r="N17" s="101">
        <v>9</v>
      </c>
      <c r="O17" s="101">
        <v>16</v>
      </c>
      <c r="P17" s="28">
        <f t="shared" si="2"/>
        <v>12</v>
      </c>
      <c r="Q17" s="101">
        <v>4</v>
      </c>
      <c r="R17" s="101">
        <v>4</v>
      </c>
      <c r="S17" s="101">
        <v>4</v>
      </c>
      <c r="T17" s="101">
        <f t="shared" si="3"/>
        <v>0</v>
      </c>
      <c r="U17" s="103">
        <v>0</v>
      </c>
      <c r="V17" s="103">
        <v>0</v>
      </c>
      <c r="W17" s="103">
        <v>0</v>
      </c>
      <c r="X17" s="103">
        <v>0</v>
      </c>
      <c r="Y17" s="103">
        <v>0</v>
      </c>
      <c r="Z17" s="28">
        <f t="shared" si="4"/>
        <v>27</v>
      </c>
      <c r="AA17" s="101">
        <v>2</v>
      </c>
      <c r="AB17" s="101">
        <v>9</v>
      </c>
      <c r="AC17" s="101">
        <v>16</v>
      </c>
      <c r="AD17" s="101">
        <v>12</v>
      </c>
      <c r="AE17" s="47">
        <v>1</v>
      </c>
      <c r="AF17" s="47">
        <f t="shared" si="5"/>
        <v>0</v>
      </c>
    </row>
    <row r="18" spans="1:32" ht="21.75" customHeight="1">
      <c r="A18" s="252" t="s">
        <v>25</v>
      </c>
      <c r="B18" s="253"/>
      <c r="C18" s="28">
        <f>SUM(C5:C17)</f>
        <v>350</v>
      </c>
      <c r="D18" s="28">
        <f>SUM(D5:D17)</f>
        <v>402</v>
      </c>
      <c r="E18" s="28">
        <f>SUM(E5:E17)</f>
        <v>2583</v>
      </c>
      <c r="F18" s="29" t="e">
        <f>#REF!/#REF!*100</f>
        <v>#REF!</v>
      </c>
      <c r="G18" s="30"/>
      <c r="H18" s="28">
        <f t="shared" si="0"/>
        <v>2654</v>
      </c>
      <c r="I18" s="28">
        <f aca="true" t="shared" si="6" ref="I18:S18">SUM(I5:I17)</f>
        <v>282</v>
      </c>
      <c r="J18" s="28">
        <f t="shared" si="6"/>
        <v>312</v>
      </c>
      <c r="K18" s="28">
        <f t="shared" si="6"/>
        <v>2060</v>
      </c>
      <c r="L18" s="28">
        <f t="shared" si="1"/>
        <v>10129</v>
      </c>
      <c r="M18" s="28">
        <f t="shared" si="6"/>
        <v>936</v>
      </c>
      <c r="N18" s="28">
        <f t="shared" si="6"/>
        <v>1066</v>
      </c>
      <c r="O18" s="28">
        <f t="shared" si="6"/>
        <v>8127</v>
      </c>
      <c r="P18" s="28">
        <f t="shared" si="2"/>
        <v>8383</v>
      </c>
      <c r="Q18" s="28">
        <f>SUM(Q5:Q17)</f>
        <v>768</v>
      </c>
      <c r="R18" s="28">
        <f t="shared" si="6"/>
        <v>772</v>
      </c>
      <c r="S18" s="28">
        <f t="shared" si="6"/>
        <v>6843</v>
      </c>
      <c r="T18" s="28">
        <f aca="true" t="shared" si="7" ref="T18:AD18">SUM(T5:T17)</f>
        <v>1304</v>
      </c>
      <c r="U18" s="28">
        <f t="shared" si="7"/>
        <v>123</v>
      </c>
      <c r="V18" s="28">
        <f t="shared" si="7"/>
        <v>178</v>
      </c>
      <c r="W18" s="28">
        <f t="shared" si="7"/>
        <v>1003</v>
      </c>
      <c r="X18" s="28">
        <f t="shared" si="7"/>
        <v>1094</v>
      </c>
      <c r="Y18" s="28">
        <f t="shared" si="7"/>
        <v>70</v>
      </c>
      <c r="Z18" s="28">
        <f t="shared" si="7"/>
        <v>11493</v>
      </c>
      <c r="AA18" s="28">
        <f t="shared" si="7"/>
        <v>1055</v>
      </c>
      <c r="AB18" s="28">
        <f t="shared" si="7"/>
        <v>1207</v>
      </c>
      <c r="AC18" s="28">
        <f t="shared" si="7"/>
        <v>9231</v>
      </c>
      <c r="AD18" s="28">
        <f t="shared" si="7"/>
        <v>9474</v>
      </c>
      <c r="AE18" s="47">
        <v>230</v>
      </c>
      <c r="AF18" s="47">
        <f t="shared" si="5"/>
        <v>5.6695652173913045</v>
      </c>
    </row>
  </sheetData>
  <sheetProtection/>
  <mergeCells count="19">
    <mergeCell ref="A1:AD1"/>
    <mergeCell ref="A2:A4"/>
    <mergeCell ref="B2:B4"/>
    <mergeCell ref="C2:K2"/>
    <mergeCell ref="L2:S2"/>
    <mergeCell ref="T2:Y2"/>
    <mergeCell ref="Z2:AD2"/>
    <mergeCell ref="C3:E3"/>
    <mergeCell ref="F3:F4"/>
    <mergeCell ref="G3:G4"/>
    <mergeCell ref="Z3:AC3"/>
    <mergeCell ref="AD3:AD4"/>
    <mergeCell ref="A18:B18"/>
    <mergeCell ref="H3:K3"/>
    <mergeCell ref="L3:O3"/>
    <mergeCell ref="P3:S3"/>
    <mergeCell ref="T3:W3"/>
    <mergeCell ref="X3:X4"/>
    <mergeCell ref="Y3:Y4"/>
  </mergeCells>
  <printOptions/>
  <pageMargins left="0.62" right="0.5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29"/>
  <sheetViews>
    <sheetView zoomScalePageLayoutView="0" workbookViewId="0" topLeftCell="A10">
      <selection activeCell="G17" sqref="G17"/>
    </sheetView>
  </sheetViews>
  <sheetFormatPr defaultColWidth="9.00390625" defaultRowHeight="5.25" customHeight="1"/>
  <cols>
    <col min="1" max="1" width="5.00390625" style="11" customWidth="1"/>
    <col min="2" max="2" width="13.25390625" style="12" customWidth="1"/>
    <col min="3" max="3" width="9.125" style="13" customWidth="1"/>
    <col min="4" max="4" width="8.375" style="14" customWidth="1"/>
    <col min="5" max="10" width="7.25390625" style="13" customWidth="1"/>
    <col min="11" max="11" width="8.375" style="13" customWidth="1"/>
    <col min="12" max="12" width="9.375" style="13" customWidth="1"/>
    <col min="13" max="13" width="11.625" style="13" customWidth="1"/>
    <col min="14" max="14" width="7.25390625" style="14" customWidth="1"/>
    <col min="15" max="15" width="8.125" style="13" customWidth="1"/>
    <col min="16" max="16" width="7.25390625" style="13" customWidth="1"/>
    <col min="17" max="17" width="8.25390625" style="13" customWidth="1"/>
    <col min="18" max="18" width="10.625" style="13" customWidth="1"/>
    <col min="19" max="19" width="13.125" style="11" hidden="1" customWidth="1"/>
    <col min="20" max="20" width="10.75390625" style="11" bestFit="1" customWidth="1"/>
    <col min="21" max="16384" width="9.125" style="11" customWidth="1"/>
  </cols>
  <sheetData>
    <row r="1" spans="1:18" ht="4.5" customHeight="1">
      <c r="A1" s="266" t="s">
        <v>458</v>
      </c>
      <c r="B1" s="266"/>
      <c r="C1" s="266"/>
      <c r="D1" s="266"/>
      <c r="E1" s="266"/>
      <c r="F1" s="266"/>
      <c r="G1" s="266"/>
      <c r="H1" s="266"/>
      <c r="I1" s="266"/>
      <c r="J1" s="266"/>
      <c r="K1" s="266"/>
      <c r="L1" s="266"/>
      <c r="M1" s="266"/>
      <c r="N1" s="266"/>
      <c r="O1" s="266"/>
      <c r="P1" s="266"/>
      <c r="Q1" s="266"/>
      <c r="R1" s="266"/>
    </row>
    <row r="2" spans="1:18" ht="29.25" customHeight="1">
      <c r="A2" s="266"/>
      <c r="B2" s="266"/>
      <c r="C2" s="266"/>
      <c r="D2" s="266"/>
      <c r="E2" s="266"/>
      <c r="F2" s="266"/>
      <c r="G2" s="266"/>
      <c r="H2" s="266"/>
      <c r="I2" s="266"/>
      <c r="J2" s="266"/>
      <c r="K2" s="266"/>
      <c r="L2" s="266"/>
      <c r="M2" s="266"/>
      <c r="N2" s="266"/>
      <c r="O2" s="266"/>
      <c r="P2" s="266"/>
      <c r="Q2" s="266"/>
      <c r="R2" s="266"/>
    </row>
    <row r="3" ht="15" customHeight="1" hidden="1"/>
    <row r="4" spans="1:18" ht="15" customHeight="1">
      <c r="A4" s="267" t="s">
        <v>0</v>
      </c>
      <c r="B4" s="267" t="s">
        <v>1</v>
      </c>
      <c r="C4" s="267" t="s">
        <v>2</v>
      </c>
      <c r="D4" s="264" t="s">
        <v>11</v>
      </c>
      <c r="E4" s="268" t="s">
        <v>42</v>
      </c>
      <c r="F4" s="268"/>
      <c r="G4" s="268"/>
      <c r="H4" s="268"/>
      <c r="I4" s="268"/>
      <c r="J4" s="268"/>
      <c r="K4" s="268"/>
      <c r="L4" s="268"/>
      <c r="M4" s="264" t="s">
        <v>5</v>
      </c>
      <c r="N4" s="261" t="s">
        <v>43</v>
      </c>
      <c r="O4" s="261"/>
      <c r="P4" s="261"/>
      <c r="Q4" s="261"/>
      <c r="R4" s="262" t="s">
        <v>44</v>
      </c>
    </row>
    <row r="5" spans="1:18" s="14" customFormat="1" ht="30.75" customHeight="1">
      <c r="A5" s="267"/>
      <c r="B5" s="267"/>
      <c r="C5" s="267"/>
      <c r="D5" s="264"/>
      <c r="E5" s="263" t="s">
        <v>45</v>
      </c>
      <c r="F5" s="263"/>
      <c r="G5" s="263"/>
      <c r="H5" s="261" t="s">
        <v>46</v>
      </c>
      <c r="I5" s="261"/>
      <c r="J5" s="261"/>
      <c r="K5" s="261"/>
      <c r="L5" s="261"/>
      <c r="M5" s="264"/>
      <c r="N5" s="261"/>
      <c r="O5" s="261"/>
      <c r="P5" s="261"/>
      <c r="Q5" s="261"/>
      <c r="R5" s="262"/>
    </row>
    <row r="6" spans="1:18" s="14" customFormat="1" ht="47.25" customHeight="1">
      <c r="A6" s="267"/>
      <c r="B6" s="267"/>
      <c r="C6" s="267"/>
      <c r="D6" s="264"/>
      <c r="E6" s="15" t="s">
        <v>8</v>
      </c>
      <c r="F6" s="16" t="s">
        <v>9</v>
      </c>
      <c r="G6" s="16" t="s">
        <v>10</v>
      </c>
      <c r="H6" s="46" t="s">
        <v>47</v>
      </c>
      <c r="I6" s="46" t="s">
        <v>48</v>
      </c>
      <c r="J6" s="46" t="s">
        <v>49</v>
      </c>
      <c r="K6" s="46" t="s">
        <v>50</v>
      </c>
      <c r="L6" s="46" t="s">
        <v>51</v>
      </c>
      <c r="M6" s="264"/>
      <c r="N6" s="113" t="s">
        <v>11</v>
      </c>
      <c r="O6" s="15" t="s">
        <v>8</v>
      </c>
      <c r="P6" s="16" t="s">
        <v>9</v>
      </c>
      <c r="Q6" s="16" t="s">
        <v>10</v>
      </c>
      <c r="R6" s="262"/>
    </row>
    <row r="7" spans="1:19" s="24" customFormat="1" ht="25.5" customHeight="1">
      <c r="A7" s="227">
        <v>1</v>
      </c>
      <c r="B7" s="228" t="s">
        <v>15</v>
      </c>
      <c r="C7" s="227">
        <v>31456</v>
      </c>
      <c r="D7" s="17">
        <f aca="true" t="shared" si="0" ref="D7:D19">SUM(E7:G7)</f>
        <v>288</v>
      </c>
      <c r="E7" s="229">
        <v>9</v>
      </c>
      <c r="F7" s="229">
        <v>23</v>
      </c>
      <c r="G7" s="229">
        <v>256</v>
      </c>
      <c r="H7" s="229">
        <v>253</v>
      </c>
      <c r="I7" s="229">
        <v>28</v>
      </c>
      <c r="J7" s="229">
        <v>0</v>
      </c>
      <c r="K7" s="229">
        <v>7</v>
      </c>
      <c r="L7" s="229">
        <v>0</v>
      </c>
      <c r="M7" s="230">
        <f aca="true" t="shared" si="1" ref="M7:M20">D7/C7*100</f>
        <v>0.9155645981688708</v>
      </c>
      <c r="N7" s="17">
        <f aca="true" t="shared" si="2" ref="N7:N18">SUM(O7:Q7)</f>
        <v>273</v>
      </c>
      <c r="O7" s="229">
        <v>9</v>
      </c>
      <c r="P7" s="229">
        <v>21</v>
      </c>
      <c r="Q7" s="229">
        <v>243</v>
      </c>
      <c r="R7" s="229">
        <v>8</v>
      </c>
      <c r="S7" s="18"/>
    </row>
    <row r="8" spans="1:19" s="24" customFormat="1" ht="25.5" customHeight="1">
      <c r="A8" s="227">
        <v>2</v>
      </c>
      <c r="B8" s="228" t="s">
        <v>14</v>
      </c>
      <c r="C8" s="227">
        <v>28319</v>
      </c>
      <c r="D8" s="17">
        <f t="shared" si="0"/>
        <v>86</v>
      </c>
      <c r="E8" s="229">
        <v>5</v>
      </c>
      <c r="F8" s="229">
        <v>3</v>
      </c>
      <c r="G8" s="229">
        <v>78</v>
      </c>
      <c r="H8" s="229">
        <v>79</v>
      </c>
      <c r="I8" s="229">
        <v>1</v>
      </c>
      <c r="J8" s="229">
        <v>0</v>
      </c>
      <c r="K8" s="229">
        <v>6</v>
      </c>
      <c r="L8" s="229">
        <v>0</v>
      </c>
      <c r="M8" s="230">
        <f t="shared" si="1"/>
        <v>0.3036830396553551</v>
      </c>
      <c r="N8" s="17">
        <f t="shared" si="2"/>
        <v>80</v>
      </c>
      <c r="O8" s="229">
        <v>3</v>
      </c>
      <c r="P8" s="229">
        <v>2</v>
      </c>
      <c r="Q8" s="229">
        <v>75</v>
      </c>
      <c r="R8" s="229">
        <v>0</v>
      </c>
      <c r="S8" s="18"/>
    </row>
    <row r="9" spans="1:19" s="24" customFormat="1" ht="25.5" customHeight="1">
      <c r="A9" s="227">
        <v>3</v>
      </c>
      <c r="B9" s="228" t="s">
        <v>12</v>
      </c>
      <c r="C9" s="227">
        <v>7542</v>
      </c>
      <c r="D9" s="17">
        <f t="shared" si="0"/>
        <v>19</v>
      </c>
      <c r="E9" s="229">
        <v>5</v>
      </c>
      <c r="F9" s="229">
        <v>0</v>
      </c>
      <c r="G9" s="229">
        <v>14</v>
      </c>
      <c r="H9" s="229">
        <v>15</v>
      </c>
      <c r="I9" s="229">
        <v>4</v>
      </c>
      <c r="J9" s="229">
        <v>0</v>
      </c>
      <c r="K9" s="229">
        <v>0</v>
      </c>
      <c r="L9" s="229">
        <v>0</v>
      </c>
      <c r="M9" s="230">
        <f t="shared" si="1"/>
        <v>0.2519225669583665</v>
      </c>
      <c r="N9" s="17">
        <f t="shared" si="2"/>
        <v>22</v>
      </c>
      <c r="O9" s="229">
        <v>5</v>
      </c>
      <c r="P9" s="229">
        <v>0</v>
      </c>
      <c r="Q9" s="229">
        <v>17</v>
      </c>
      <c r="R9" s="229">
        <v>4</v>
      </c>
      <c r="S9" s="18"/>
    </row>
    <row r="10" spans="1:19" s="22" customFormat="1" ht="25.5" customHeight="1">
      <c r="A10" s="227">
        <v>4</v>
      </c>
      <c r="B10" s="228" t="s">
        <v>18</v>
      </c>
      <c r="C10" s="227">
        <v>7906</v>
      </c>
      <c r="D10" s="17">
        <f t="shared" si="0"/>
        <v>15</v>
      </c>
      <c r="E10" s="229">
        <v>0</v>
      </c>
      <c r="F10" s="229">
        <v>0</v>
      </c>
      <c r="G10" s="229">
        <v>15</v>
      </c>
      <c r="H10" s="229">
        <v>0</v>
      </c>
      <c r="I10" s="229">
        <v>0</v>
      </c>
      <c r="J10" s="229">
        <v>15</v>
      </c>
      <c r="K10" s="229">
        <v>0</v>
      </c>
      <c r="L10" s="229">
        <v>0</v>
      </c>
      <c r="M10" s="230">
        <f t="shared" si="1"/>
        <v>0.18972931950417404</v>
      </c>
      <c r="N10" s="17">
        <f t="shared" si="2"/>
        <v>5</v>
      </c>
      <c r="O10" s="229">
        <v>0</v>
      </c>
      <c r="P10" s="229">
        <v>0</v>
      </c>
      <c r="Q10" s="229">
        <v>5</v>
      </c>
      <c r="R10" s="229">
        <v>0</v>
      </c>
      <c r="S10" s="11"/>
    </row>
    <row r="11" spans="1:19" s="24" customFormat="1" ht="25.5" customHeight="1">
      <c r="A11" s="227">
        <v>5</v>
      </c>
      <c r="B11" s="228" t="s">
        <v>13</v>
      </c>
      <c r="C11" s="227">
        <v>8421</v>
      </c>
      <c r="D11" s="17">
        <f t="shared" si="0"/>
        <v>15</v>
      </c>
      <c r="E11" s="229">
        <v>0</v>
      </c>
      <c r="F11" s="229">
        <v>5</v>
      </c>
      <c r="G11" s="229">
        <v>10</v>
      </c>
      <c r="H11" s="229">
        <v>0</v>
      </c>
      <c r="I11" s="229">
        <v>1</v>
      </c>
      <c r="J11" s="229">
        <v>17</v>
      </c>
      <c r="K11" s="229">
        <v>0</v>
      </c>
      <c r="L11" s="229">
        <v>0</v>
      </c>
      <c r="M11" s="230">
        <f t="shared" si="1"/>
        <v>0.17812611328820804</v>
      </c>
      <c r="N11" s="17">
        <f t="shared" si="2"/>
        <v>14</v>
      </c>
      <c r="O11" s="229">
        <v>0</v>
      </c>
      <c r="P11" s="229">
        <v>5</v>
      </c>
      <c r="Q11" s="229">
        <v>9</v>
      </c>
      <c r="R11" s="229">
        <v>2</v>
      </c>
      <c r="S11" s="18"/>
    </row>
    <row r="12" spans="1:19" s="24" customFormat="1" ht="25.5" customHeight="1">
      <c r="A12" s="227">
        <v>6</v>
      </c>
      <c r="B12" s="228" t="s">
        <v>19</v>
      </c>
      <c r="C12" s="227">
        <v>29925</v>
      </c>
      <c r="D12" s="17">
        <f t="shared" si="0"/>
        <v>52</v>
      </c>
      <c r="E12" s="229">
        <v>0</v>
      </c>
      <c r="F12" s="229">
        <v>6</v>
      </c>
      <c r="G12" s="229">
        <v>46</v>
      </c>
      <c r="H12" s="229">
        <v>0</v>
      </c>
      <c r="I12" s="229">
        <v>52</v>
      </c>
      <c r="J12" s="229">
        <v>0</v>
      </c>
      <c r="K12" s="229">
        <v>0</v>
      </c>
      <c r="L12" s="229">
        <v>0</v>
      </c>
      <c r="M12" s="230">
        <f t="shared" si="1"/>
        <v>0.17376775271512113</v>
      </c>
      <c r="N12" s="17">
        <f t="shared" si="2"/>
        <v>43</v>
      </c>
      <c r="O12" s="229">
        <v>0</v>
      </c>
      <c r="P12" s="229">
        <v>3</v>
      </c>
      <c r="Q12" s="229">
        <v>40</v>
      </c>
      <c r="R12" s="229">
        <v>2</v>
      </c>
      <c r="S12" s="18"/>
    </row>
    <row r="13" spans="1:19" s="22" customFormat="1" ht="25.5" customHeight="1">
      <c r="A13" s="227">
        <v>7</v>
      </c>
      <c r="B13" s="228" t="s">
        <v>22</v>
      </c>
      <c r="C13" s="227">
        <v>35611</v>
      </c>
      <c r="D13" s="17">
        <f t="shared" si="0"/>
        <v>54</v>
      </c>
      <c r="E13" s="229">
        <v>6</v>
      </c>
      <c r="F13" s="229">
        <v>9</v>
      </c>
      <c r="G13" s="229">
        <v>39</v>
      </c>
      <c r="H13" s="229">
        <v>5</v>
      </c>
      <c r="I13" s="229">
        <v>16</v>
      </c>
      <c r="J13" s="229">
        <v>24</v>
      </c>
      <c r="K13" s="229">
        <v>9</v>
      </c>
      <c r="L13" s="229">
        <v>0</v>
      </c>
      <c r="M13" s="230">
        <f t="shared" si="1"/>
        <v>0.15163853865378676</v>
      </c>
      <c r="N13" s="17">
        <f t="shared" si="2"/>
        <v>34</v>
      </c>
      <c r="O13" s="229">
        <v>4</v>
      </c>
      <c r="P13" s="229">
        <v>5</v>
      </c>
      <c r="Q13" s="229">
        <v>25</v>
      </c>
      <c r="R13" s="229">
        <v>11</v>
      </c>
      <c r="S13" s="11"/>
    </row>
    <row r="14" spans="1:19" s="24" customFormat="1" ht="25.5" customHeight="1">
      <c r="A14" s="227">
        <v>8</v>
      </c>
      <c r="B14" s="228" t="s">
        <v>21</v>
      </c>
      <c r="C14" s="227">
        <v>23920</v>
      </c>
      <c r="D14" s="17">
        <f t="shared" si="0"/>
        <v>24</v>
      </c>
      <c r="E14" s="229">
        <v>1</v>
      </c>
      <c r="F14" s="229">
        <v>4</v>
      </c>
      <c r="G14" s="229">
        <v>19</v>
      </c>
      <c r="H14" s="229">
        <v>0</v>
      </c>
      <c r="I14" s="229">
        <v>20</v>
      </c>
      <c r="J14" s="229">
        <v>2</v>
      </c>
      <c r="K14" s="229">
        <v>0</v>
      </c>
      <c r="L14" s="229">
        <v>2</v>
      </c>
      <c r="M14" s="230">
        <f t="shared" si="1"/>
        <v>0.1003344481605351</v>
      </c>
      <c r="N14" s="17">
        <f t="shared" si="2"/>
        <v>19</v>
      </c>
      <c r="O14" s="229">
        <v>1</v>
      </c>
      <c r="P14" s="229">
        <v>3</v>
      </c>
      <c r="Q14" s="229">
        <v>15</v>
      </c>
      <c r="R14" s="229">
        <v>1</v>
      </c>
      <c r="S14" s="18"/>
    </row>
    <row r="15" spans="1:19" s="24" customFormat="1" ht="25.5" customHeight="1">
      <c r="A15" s="227">
        <v>9</v>
      </c>
      <c r="B15" s="228" t="s">
        <v>17</v>
      </c>
      <c r="C15" s="227">
        <v>31324</v>
      </c>
      <c r="D15" s="17">
        <f t="shared" si="0"/>
        <v>30</v>
      </c>
      <c r="E15" s="229">
        <v>6</v>
      </c>
      <c r="F15" s="229">
        <v>3</v>
      </c>
      <c r="G15" s="229">
        <v>21</v>
      </c>
      <c r="H15" s="229">
        <v>2</v>
      </c>
      <c r="I15" s="229">
        <v>28</v>
      </c>
      <c r="J15" s="229">
        <v>4</v>
      </c>
      <c r="K15" s="229">
        <v>5</v>
      </c>
      <c r="L15" s="229">
        <v>0</v>
      </c>
      <c r="M15" s="230">
        <f t="shared" si="1"/>
        <v>0.09577320904099093</v>
      </c>
      <c r="N15" s="17">
        <f t="shared" si="2"/>
        <v>19</v>
      </c>
      <c r="O15" s="229">
        <v>6</v>
      </c>
      <c r="P15" s="229">
        <v>3</v>
      </c>
      <c r="Q15" s="229">
        <v>10</v>
      </c>
      <c r="R15" s="229">
        <v>8</v>
      </c>
      <c r="S15" s="18"/>
    </row>
    <row r="16" spans="1:19" s="24" customFormat="1" ht="25.5" customHeight="1">
      <c r="A16" s="227">
        <v>10</v>
      </c>
      <c r="B16" s="228" t="s">
        <v>24</v>
      </c>
      <c r="C16" s="227">
        <v>31750</v>
      </c>
      <c r="D16" s="17">
        <f t="shared" si="0"/>
        <v>26</v>
      </c>
      <c r="E16" s="229">
        <v>3</v>
      </c>
      <c r="F16" s="229">
        <v>2</v>
      </c>
      <c r="G16" s="229">
        <v>21</v>
      </c>
      <c r="H16" s="229">
        <v>1</v>
      </c>
      <c r="I16" s="229">
        <v>23</v>
      </c>
      <c r="J16" s="229">
        <v>0</v>
      </c>
      <c r="K16" s="229">
        <v>1</v>
      </c>
      <c r="L16" s="229">
        <v>0</v>
      </c>
      <c r="M16" s="230">
        <f t="shared" si="1"/>
        <v>0.08188976377952756</v>
      </c>
      <c r="N16" s="17">
        <f t="shared" si="2"/>
        <v>21</v>
      </c>
      <c r="O16" s="229">
        <v>3</v>
      </c>
      <c r="P16" s="229">
        <v>3</v>
      </c>
      <c r="Q16" s="229">
        <v>15</v>
      </c>
      <c r="R16" s="229">
        <v>3</v>
      </c>
      <c r="S16" s="18"/>
    </row>
    <row r="17" spans="1:19" s="22" customFormat="1" ht="25.5" customHeight="1">
      <c r="A17" s="227">
        <v>11</v>
      </c>
      <c r="B17" s="228" t="s">
        <v>20</v>
      </c>
      <c r="C17" s="227">
        <v>22035</v>
      </c>
      <c r="D17" s="17">
        <f t="shared" si="0"/>
        <v>15</v>
      </c>
      <c r="E17" s="229">
        <v>2</v>
      </c>
      <c r="F17" s="229">
        <v>6</v>
      </c>
      <c r="G17" s="229">
        <v>7</v>
      </c>
      <c r="H17" s="229">
        <v>0</v>
      </c>
      <c r="I17" s="229">
        <v>11</v>
      </c>
      <c r="J17" s="229">
        <v>0</v>
      </c>
      <c r="K17" s="229">
        <v>0</v>
      </c>
      <c r="L17" s="229">
        <v>4</v>
      </c>
      <c r="M17" s="230">
        <f t="shared" si="1"/>
        <v>0.06807351940095302</v>
      </c>
      <c r="N17" s="17">
        <f t="shared" si="2"/>
        <v>7</v>
      </c>
      <c r="O17" s="229">
        <v>1</v>
      </c>
      <c r="P17" s="229">
        <v>1</v>
      </c>
      <c r="Q17" s="229">
        <v>5</v>
      </c>
      <c r="R17" s="229">
        <v>0</v>
      </c>
      <c r="S17" s="11"/>
    </row>
    <row r="18" spans="1:19" s="22" customFormat="1" ht="25.5" customHeight="1">
      <c r="A18" s="227">
        <v>12</v>
      </c>
      <c r="B18" s="228" t="s">
        <v>23</v>
      </c>
      <c r="C18" s="227">
        <v>36622</v>
      </c>
      <c r="D18" s="17">
        <f t="shared" si="0"/>
        <v>15</v>
      </c>
      <c r="E18" s="229">
        <v>5</v>
      </c>
      <c r="F18" s="229">
        <v>5</v>
      </c>
      <c r="G18" s="229">
        <v>5</v>
      </c>
      <c r="H18" s="229">
        <v>0</v>
      </c>
      <c r="I18" s="229">
        <v>14</v>
      </c>
      <c r="J18" s="229">
        <v>1</v>
      </c>
      <c r="K18" s="229">
        <v>0</v>
      </c>
      <c r="L18" s="229">
        <v>0</v>
      </c>
      <c r="M18" s="230">
        <f t="shared" si="1"/>
        <v>0.04095898640161652</v>
      </c>
      <c r="N18" s="17">
        <f t="shared" si="2"/>
        <v>13</v>
      </c>
      <c r="O18" s="229">
        <v>4</v>
      </c>
      <c r="P18" s="229">
        <v>5</v>
      </c>
      <c r="Q18" s="229">
        <v>4</v>
      </c>
      <c r="R18" s="229">
        <v>4</v>
      </c>
      <c r="S18" s="11"/>
    </row>
    <row r="19" spans="1:19" s="22" customFormat="1" ht="25.5" customHeight="1">
      <c r="A19" s="227">
        <v>13</v>
      </c>
      <c r="B19" s="228" t="s">
        <v>16</v>
      </c>
      <c r="C19" s="227">
        <v>1185</v>
      </c>
      <c r="D19" s="17">
        <f t="shared" si="0"/>
        <v>0</v>
      </c>
      <c r="E19" s="229">
        <v>0</v>
      </c>
      <c r="F19" s="229">
        <v>0</v>
      </c>
      <c r="G19" s="229">
        <v>0</v>
      </c>
      <c r="H19" s="229">
        <v>0</v>
      </c>
      <c r="I19" s="229"/>
      <c r="J19" s="229"/>
      <c r="K19" s="229">
        <v>0</v>
      </c>
      <c r="L19" s="229"/>
      <c r="M19" s="230">
        <f t="shared" si="1"/>
        <v>0</v>
      </c>
      <c r="N19" s="17">
        <v>0</v>
      </c>
      <c r="O19" s="229"/>
      <c r="P19" s="229">
        <v>0</v>
      </c>
      <c r="Q19" s="229">
        <v>0</v>
      </c>
      <c r="R19" s="229">
        <v>0</v>
      </c>
      <c r="S19" s="11"/>
    </row>
    <row r="20" spans="1:19" s="18" customFormat="1" ht="24.75" customHeight="1">
      <c r="A20" s="264" t="s">
        <v>25</v>
      </c>
      <c r="B20" s="264"/>
      <c r="C20" s="17">
        <f aca="true" t="shared" si="3" ref="C20:L20">SUM(C7:C19)</f>
        <v>296016</v>
      </c>
      <c r="D20" s="17">
        <f t="shared" si="3"/>
        <v>639</v>
      </c>
      <c r="E20" s="17">
        <f t="shared" si="3"/>
        <v>42</v>
      </c>
      <c r="F20" s="17">
        <f t="shared" si="3"/>
        <v>66</v>
      </c>
      <c r="G20" s="17">
        <f t="shared" si="3"/>
        <v>531</v>
      </c>
      <c r="H20" s="17">
        <f t="shared" si="3"/>
        <v>355</v>
      </c>
      <c r="I20" s="17">
        <f t="shared" si="3"/>
        <v>198</v>
      </c>
      <c r="J20" s="17">
        <f t="shared" si="3"/>
        <v>63</v>
      </c>
      <c r="K20" s="17">
        <f t="shared" si="3"/>
        <v>28</v>
      </c>
      <c r="L20" s="17">
        <f t="shared" si="3"/>
        <v>6</v>
      </c>
      <c r="M20" s="114">
        <f t="shared" si="1"/>
        <v>0.21586670990757253</v>
      </c>
      <c r="N20" s="17">
        <f>SUM(N7:N19)</f>
        <v>550</v>
      </c>
      <c r="O20" s="17">
        <f>SUM(O7:O19)</f>
        <v>36</v>
      </c>
      <c r="P20" s="17">
        <f>SUM(P7:P19)</f>
        <v>51</v>
      </c>
      <c r="Q20" s="17">
        <f>SUM(Q7:Q19)</f>
        <v>463</v>
      </c>
      <c r="R20" s="17">
        <f>SUM(R7:R19)</f>
        <v>43</v>
      </c>
      <c r="S20" s="18">
        <f>D20/230</f>
        <v>2.7782608695652176</v>
      </c>
    </row>
    <row r="21" spans="1:18" ht="31.5" customHeight="1">
      <c r="A21" s="265" t="s">
        <v>52</v>
      </c>
      <c r="B21" s="265"/>
      <c r="C21" s="265"/>
      <c r="D21" s="265"/>
      <c r="E21" s="265"/>
      <c r="F21" s="265"/>
      <c r="G21" s="265"/>
      <c r="H21" s="265"/>
      <c r="I21" s="265"/>
      <c r="J21" s="265"/>
      <c r="K21" s="265"/>
      <c r="L21" s="265"/>
      <c r="M21" s="265"/>
      <c r="N21" s="265"/>
      <c r="O21" s="265"/>
      <c r="P21" s="265"/>
      <c r="Q21" s="265"/>
      <c r="R21" s="265"/>
    </row>
    <row r="22" spans="2:5" ht="34.5" customHeight="1">
      <c r="B22" s="11"/>
      <c r="C22" s="11"/>
      <c r="D22" s="19"/>
      <c r="E22" s="20"/>
    </row>
    <row r="23" spans="2:3" ht="15" customHeight="1">
      <c r="B23" s="11"/>
      <c r="C23" s="11"/>
    </row>
    <row r="24" spans="2:3" ht="15" customHeight="1">
      <c r="B24" s="11"/>
      <c r="C24" s="11"/>
    </row>
    <row r="25" spans="2:3" ht="15" customHeight="1">
      <c r="B25" s="11"/>
      <c r="C25" s="11"/>
    </row>
    <row r="26" spans="2:3" ht="15" customHeight="1">
      <c r="B26" s="11"/>
      <c r="C26" s="11"/>
    </row>
    <row r="27" spans="2:3" ht="15" customHeight="1">
      <c r="B27" s="11"/>
      <c r="C27" s="11"/>
    </row>
    <row r="28" spans="2:3" ht="15" customHeight="1">
      <c r="B28" s="11"/>
      <c r="C28" s="11"/>
    </row>
    <row r="29" spans="2:3" ht="15" customHeight="1">
      <c r="B29" s="11"/>
      <c r="C29" s="11"/>
    </row>
    <row r="30" ht="15" customHeight="1"/>
    <row r="31" ht="15" customHeight="1"/>
    <row r="32" ht="15" customHeight="1"/>
    <row r="33" ht="18" customHeight="1"/>
    <row r="34" ht="18" customHeight="1"/>
    <row r="35" ht="18" customHeight="1"/>
    <row r="36" ht="18" customHeight="1"/>
    <row r="37" ht="18" customHeight="1"/>
  </sheetData>
  <sheetProtection/>
  <mergeCells count="13">
    <mergeCell ref="A1:R2"/>
    <mergeCell ref="A4:A6"/>
    <mergeCell ref="B4:B6"/>
    <mergeCell ref="C4:C6"/>
    <mergeCell ref="D4:D6"/>
    <mergeCell ref="E4:L4"/>
    <mergeCell ref="M4:M6"/>
    <mergeCell ref="N4:Q5"/>
    <mergeCell ref="R4:R6"/>
    <mergeCell ref="E5:G5"/>
    <mergeCell ref="H5:L5"/>
    <mergeCell ref="A20:B20"/>
    <mergeCell ref="A21:R21"/>
  </mergeCells>
  <printOptions/>
  <pageMargins left="0.47" right="0.49"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16"/>
  <sheetViews>
    <sheetView zoomScalePageLayoutView="0" workbookViewId="0" topLeftCell="A10">
      <selection activeCell="C11" sqref="C11"/>
    </sheetView>
  </sheetViews>
  <sheetFormatPr defaultColWidth="9.00390625" defaultRowHeight="12.75"/>
  <cols>
    <col min="1" max="1" width="6.625" style="62" customWidth="1"/>
    <col min="2" max="2" width="18.875" style="61" customWidth="1"/>
    <col min="3" max="3" width="121.625" style="61" customWidth="1"/>
    <col min="4" max="6" width="0" style="61" hidden="1" customWidth="1"/>
    <col min="7" max="16384" width="9.125" style="61" customWidth="1"/>
  </cols>
  <sheetData>
    <row r="1" spans="1:4" ht="21" customHeight="1">
      <c r="A1" s="269" t="s">
        <v>453</v>
      </c>
      <c r="B1" s="269"/>
      <c r="C1" s="269"/>
      <c r="D1" s="108"/>
    </row>
    <row r="2" spans="1:4" ht="22.5" customHeight="1">
      <c r="A2" s="224" t="s">
        <v>0</v>
      </c>
      <c r="B2" s="224" t="s">
        <v>374</v>
      </c>
      <c r="C2" s="224" t="s">
        <v>375</v>
      </c>
      <c r="D2" s="108"/>
    </row>
    <row r="3" spans="1:4" s="63" customFormat="1" ht="26.25" customHeight="1">
      <c r="A3" s="106">
        <v>1</v>
      </c>
      <c r="B3" s="107" t="s">
        <v>376</v>
      </c>
      <c r="C3" s="107">
        <v>0</v>
      </c>
      <c r="D3" s="108"/>
    </row>
    <row r="4" spans="1:4" s="63" customFormat="1" ht="26.25" customHeight="1">
      <c r="A4" s="106">
        <v>2</v>
      </c>
      <c r="B4" s="107" t="s">
        <v>377</v>
      </c>
      <c r="C4" s="107">
        <v>0</v>
      </c>
      <c r="D4" s="108"/>
    </row>
    <row r="5" spans="1:4" s="63" customFormat="1" ht="26.25" customHeight="1">
      <c r="A5" s="106">
        <v>3</v>
      </c>
      <c r="B5" s="107" t="s">
        <v>378</v>
      </c>
      <c r="C5" s="107">
        <v>0</v>
      </c>
      <c r="D5" s="108"/>
    </row>
    <row r="6" spans="1:4" s="63" customFormat="1" ht="38.25" customHeight="1">
      <c r="A6" s="106">
        <v>4</v>
      </c>
      <c r="B6" s="107" t="s">
        <v>379</v>
      </c>
      <c r="C6" s="107" t="s">
        <v>380</v>
      </c>
      <c r="D6" s="108">
        <v>13</v>
      </c>
    </row>
    <row r="7" spans="1:4" s="63" customFormat="1" ht="26.25" customHeight="1">
      <c r="A7" s="106">
        <v>5</v>
      </c>
      <c r="B7" s="107" t="s">
        <v>381</v>
      </c>
      <c r="C7" s="107" t="s">
        <v>382</v>
      </c>
      <c r="D7" s="108">
        <v>3</v>
      </c>
    </row>
    <row r="8" spans="1:4" s="108" customFormat="1" ht="26.25" customHeight="1">
      <c r="A8" s="106">
        <v>6</v>
      </c>
      <c r="B8" s="107" t="s">
        <v>383</v>
      </c>
      <c r="C8" s="107" t="s">
        <v>446</v>
      </c>
      <c r="D8" s="108">
        <v>5</v>
      </c>
    </row>
    <row r="9" spans="1:4" s="108" customFormat="1" ht="26.25" customHeight="1">
      <c r="A9" s="106">
        <v>7</v>
      </c>
      <c r="B9" s="107" t="s">
        <v>16</v>
      </c>
      <c r="C9" s="107" t="s">
        <v>384</v>
      </c>
      <c r="D9" s="108">
        <v>1</v>
      </c>
    </row>
    <row r="10" spans="1:4" s="63" customFormat="1" ht="26.25" customHeight="1">
      <c r="A10" s="106">
        <v>8</v>
      </c>
      <c r="B10" s="107" t="s">
        <v>385</v>
      </c>
      <c r="C10" s="107" t="s">
        <v>386</v>
      </c>
      <c r="D10" s="108">
        <v>5</v>
      </c>
    </row>
    <row r="11" spans="1:4" s="63" customFormat="1" ht="26.25" customHeight="1">
      <c r="A11" s="106">
        <v>9</v>
      </c>
      <c r="B11" s="107" t="s">
        <v>387</v>
      </c>
      <c r="C11" s="107" t="s">
        <v>388</v>
      </c>
      <c r="D11" s="108">
        <v>9</v>
      </c>
    </row>
    <row r="12" spans="1:4" s="63" customFormat="1" ht="26.25" customHeight="1">
      <c r="A12" s="106">
        <v>10</v>
      </c>
      <c r="B12" s="107" t="s">
        <v>389</v>
      </c>
      <c r="C12" s="107" t="s">
        <v>390</v>
      </c>
      <c r="D12" s="108">
        <v>7</v>
      </c>
    </row>
    <row r="13" spans="1:4" s="63" customFormat="1" ht="26.25" customHeight="1">
      <c r="A13" s="106">
        <v>11</v>
      </c>
      <c r="B13" s="107" t="s">
        <v>391</v>
      </c>
      <c r="C13" s="107">
        <v>0</v>
      </c>
      <c r="D13" s="108"/>
    </row>
    <row r="14" spans="1:4" s="63" customFormat="1" ht="26.25" customHeight="1">
      <c r="A14" s="106">
        <v>12</v>
      </c>
      <c r="B14" s="107" t="s">
        <v>392</v>
      </c>
      <c r="C14" s="107" t="s">
        <v>393</v>
      </c>
      <c r="D14" s="108">
        <v>6</v>
      </c>
    </row>
    <row r="15" spans="1:4" s="63" customFormat="1" ht="26.25" customHeight="1">
      <c r="A15" s="106">
        <v>13</v>
      </c>
      <c r="B15" s="107" t="s">
        <v>394</v>
      </c>
      <c r="C15" s="107">
        <v>0</v>
      </c>
      <c r="D15" s="108"/>
    </row>
    <row r="16" spans="1:4" s="64" customFormat="1" ht="26.25" customHeight="1">
      <c r="A16" s="270" t="s">
        <v>25</v>
      </c>
      <c r="B16" s="270"/>
      <c r="C16" s="225" t="s">
        <v>452</v>
      </c>
      <c r="D16" s="226"/>
    </row>
  </sheetData>
  <sheetProtection/>
  <mergeCells count="2">
    <mergeCell ref="A1:C1"/>
    <mergeCell ref="A16:B16"/>
  </mergeCells>
  <printOptions/>
  <pageMargins left="0.45" right="0.42" top="0.54" bottom="0.54"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7">
      <selection activeCell="D8" sqref="D8"/>
    </sheetView>
  </sheetViews>
  <sheetFormatPr defaultColWidth="9.00390625" defaultRowHeight="22.5" customHeight="1"/>
  <cols>
    <col min="1" max="1" width="6.75390625" style="56" customWidth="1"/>
    <col min="2" max="2" width="15.625" style="48" customWidth="1"/>
    <col min="3" max="3" width="10.625" style="48" customWidth="1"/>
    <col min="4" max="4" width="93.375" style="57" customWidth="1"/>
    <col min="5" max="5" width="11.375" style="56" customWidth="1"/>
    <col min="6" max="16384" width="9.125" style="48" customWidth="1"/>
  </cols>
  <sheetData>
    <row r="1" spans="1:5" ht="43.5" customHeight="1">
      <c r="A1" s="273" t="s">
        <v>459</v>
      </c>
      <c r="B1" s="273"/>
      <c r="C1" s="273"/>
      <c r="D1" s="273"/>
      <c r="E1" s="273"/>
    </row>
    <row r="2" spans="1:5" ht="29.25" customHeight="1">
      <c r="A2" s="274" t="s">
        <v>0</v>
      </c>
      <c r="B2" s="274" t="s">
        <v>26</v>
      </c>
      <c r="C2" s="275" t="s">
        <v>444</v>
      </c>
      <c r="D2" s="276"/>
      <c r="E2" s="274" t="s">
        <v>27</v>
      </c>
    </row>
    <row r="3" spans="1:5" s="49" customFormat="1" ht="57.75" customHeight="1">
      <c r="A3" s="274"/>
      <c r="B3" s="274"/>
      <c r="C3" s="115" t="s">
        <v>28</v>
      </c>
      <c r="D3" s="1" t="s">
        <v>29</v>
      </c>
      <c r="E3" s="274"/>
    </row>
    <row r="4" spans="1:5" s="4" customFormat="1" ht="31.5">
      <c r="A4" s="50">
        <v>7</v>
      </c>
      <c r="B4" s="231" t="s">
        <v>14</v>
      </c>
      <c r="C4" s="51">
        <v>31</v>
      </c>
      <c r="D4" s="55" t="s">
        <v>372</v>
      </c>
      <c r="E4" s="52">
        <v>203</v>
      </c>
    </row>
    <row r="5" spans="1:5" s="4" customFormat="1" ht="31.5">
      <c r="A5" s="50">
        <v>12</v>
      </c>
      <c r="B5" s="53" t="s">
        <v>21</v>
      </c>
      <c r="C5" s="51">
        <v>19</v>
      </c>
      <c r="D5" s="55" t="s">
        <v>367</v>
      </c>
      <c r="E5" s="52">
        <v>94</v>
      </c>
    </row>
    <row r="6" spans="1:5" s="4" customFormat="1" ht="23.25" customHeight="1">
      <c r="A6" s="50">
        <v>3</v>
      </c>
      <c r="B6" s="53" t="s">
        <v>17</v>
      </c>
      <c r="C6" s="51">
        <v>20</v>
      </c>
      <c r="D6" s="54" t="s">
        <v>364</v>
      </c>
      <c r="E6" s="52">
        <v>371</v>
      </c>
    </row>
    <row r="7" spans="1:5" s="4" customFormat="1" ht="31.5">
      <c r="A7" s="50">
        <v>6</v>
      </c>
      <c r="B7" s="53" t="s">
        <v>22</v>
      </c>
      <c r="C7" s="51">
        <v>23</v>
      </c>
      <c r="D7" s="55" t="s">
        <v>370</v>
      </c>
      <c r="E7" s="52">
        <v>293</v>
      </c>
    </row>
    <row r="8" spans="1:7" s="25" customFormat="1" ht="23.25" customHeight="1">
      <c r="A8" s="50">
        <v>8</v>
      </c>
      <c r="B8" s="53" t="s">
        <v>12</v>
      </c>
      <c r="C8" s="51">
        <v>6</v>
      </c>
      <c r="D8" s="54" t="s">
        <v>60</v>
      </c>
      <c r="E8" s="52">
        <v>77</v>
      </c>
      <c r="F8" s="49"/>
      <c r="G8" s="4"/>
    </row>
    <row r="9" spans="1:5" s="4" customFormat="1" ht="37.5" customHeight="1">
      <c r="A9" s="50">
        <v>9</v>
      </c>
      <c r="B9" s="53" t="s">
        <v>20</v>
      </c>
      <c r="C9" s="51">
        <v>7</v>
      </c>
      <c r="D9" s="232" t="s">
        <v>366</v>
      </c>
      <c r="E9" s="52">
        <v>85</v>
      </c>
    </row>
    <row r="10" spans="1:6" s="4" customFormat="1" ht="37.5" customHeight="1">
      <c r="A10" s="233">
        <v>5</v>
      </c>
      <c r="B10" s="234" t="s">
        <v>15</v>
      </c>
      <c r="C10" s="235">
        <v>16</v>
      </c>
      <c r="D10" s="236" t="s">
        <v>362</v>
      </c>
      <c r="E10" s="52">
        <v>236</v>
      </c>
      <c r="F10" s="25"/>
    </row>
    <row r="11" spans="1:7" s="49" customFormat="1" ht="23.25" customHeight="1">
      <c r="A11" s="50">
        <v>2</v>
      </c>
      <c r="B11" s="53" t="s">
        <v>24</v>
      </c>
      <c r="C11" s="51">
        <v>9</v>
      </c>
      <c r="D11" s="237" t="s">
        <v>359</v>
      </c>
      <c r="E11" s="52">
        <v>525</v>
      </c>
      <c r="F11" s="4"/>
      <c r="G11" s="4"/>
    </row>
    <row r="12" spans="1:5" s="4" customFormat="1" ht="23.25" customHeight="1">
      <c r="A12" s="50">
        <v>1</v>
      </c>
      <c r="B12" s="53" t="s">
        <v>23</v>
      </c>
      <c r="C12" s="51">
        <v>10</v>
      </c>
      <c r="D12" s="237" t="s">
        <v>357</v>
      </c>
      <c r="E12" s="52">
        <v>754</v>
      </c>
    </row>
    <row r="13" spans="1:6" s="4" customFormat="1" ht="23.25" customHeight="1">
      <c r="A13" s="50">
        <v>13</v>
      </c>
      <c r="B13" s="53" t="s">
        <v>13</v>
      </c>
      <c r="C13" s="51">
        <v>2</v>
      </c>
      <c r="D13" s="55" t="s">
        <v>32</v>
      </c>
      <c r="E13" s="52">
        <v>47</v>
      </c>
      <c r="F13" s="49"/>
    </row>
    <row r="14" spans="1:5" s="4" customFormat="1" ht="23.25" customHeight="1">
      <c r="A14" s="50">
        <v>10</v>
      </c>
      <c r="B14" s="53" t="s">
        <v>18</v>
      </c>
      <c r="C14" s="51">
        <v>1</v>
      </c>
      <c r="D14" s="55" t="s">
        <v>31</v>
      </c>
      <c r="E14" s="52">
        <v>23</v>
      </c>
    </row>
    <row r="15" spans="1:5" s="49" customFormat="1" ht="16.5">
      <c r="A15" s="50">
        <v>11</v>
      </c>
      <c r="B15" s="53" t="s">
        <v>19</v>
      </c>
      <c r="C15" s="51">
        <v>1</v>
      </c>
      <c r="D15" s="109" t="s">
        <v>361</v>
      </c>
      <c r="E15" s="52">
        <v>149</v>
      </c>
    </row>
    <row r="16" spans="1:7" s="49" customFormat="1" ht="23.25" customHeight="1">
      <c r="A16" s="50">
        <v>4</v>
      </c>
      <c r="B16" s="238" t="s">
        <v>16</v>
      </c>
      <c r="C16" s="51">
        <v>0</v>
      </c>
      <c r="D16" s="54" t="s">
        <v>30</v>
      </c>
      <c r="E16" s="52">
        <v>11</v>
      </c>
      <c r="F16" s="4"/>
      <c r="G16" s="4"/>
    </row>
    <row r="17" spans="1:7" ht="23.25" customHeight="1">
      <c r="A17" s="277" t="s">
        <v>11</v>
      </c>
      <c r="B17" s="278"/>
      <c r="C17" s="2">
        <f>SUM(C4:C16)</f>
        <v>145</v>
      </c>
      <c r="D17" s="31" t="s">
        <v>69</v>
      </c>
      <c r="E17" s="3">
        <f>SUM(E4:E16)</f>
        <v>2868</v>
      </c>
      <c r="G17" s="4"/>
    </row>
    <row r="18" spans="1:5" ht="47.25" customHeight="1">
      <c r="A18" s="271"/>
      <c r="B18" s="272"/>
      <c r="C18" s="272"/>
      <c r="D18" s="272"/>
      <c r="E18" s="272"/>
    </row>
  </sheetData>
  <sheetProtection/>
  <mergeCells count="7">
    <mergeCell ref="A18:E18"/>
    <mergeCell ref="A1:E1"/>
    <mergeCell ref="A2:A3"/>
    <mergeCell ref="B2:B3"/>
    <mergeCell ref="C2:D2"/>
    <mergeCell ref="A17:B17"/>
    <mergeCell ref="E2:E3"/>
  </mergeCells>
  <printOptions/>
  <pageMargins left="0.42" right="0.49" top="0.54" bottom="0.5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8"/>
  <sheetViews>
    <sheetView zoomScalePageLayoutView="0" workbookViewId="0" topLeftCell="A13">
      <selection activeCell="D13" sqref="D13"/>
    </sheetView>
  </sheetViews>
  <sheetFormatPr defaultColWidth="17.25390625" defaultRowHeight="22.5" customHeight="1"/>
  <cols>
    <col min="1" max="1" width="6.75390625" style="10" customWidth="1"/>
    <col min="2" max="2" width="14.625" style="5" customWidth="1"/>
    <col min="3" max="3" width="10.00390625" style="5" customWidth="1"/>
    <col min="4" max="4" width="101.125" style="10" customWidth="1"/>
    <col min="5" max="5" width="10.125" style="10" customWidth="1"/>
    <col min="6" max="6" width="7.75390625" style="39" customWidth="1"/>
    <col min="7" max="7" width="7.75390625" style="5" customWidth="1"/>
    <col min="8" max="8" width="13.875" style="5" customWidth="1"/>
    <col min="9" max="16384" width="17.25390625" style="5" customWidth="1"/>
  </cols>
  <sheetData>
    <row r="1" spans="1:6" ht="30.75" customHeight="1">
      <c r="A1" s="281" t="s">
        <v>447</v>
      </c>
      <c r="B1" s="281"/>
      <c r="C1" s="281"/>
      <c r="D1" s="281"/>
      <c r="E1" s="281"/>
      <c r="F1" s="32"/>
    </row>
    <row r="2" spans="1:6" ht="22.5" customHeight="1">
      <c r="A2" s="282" t="s">
        <v>0</v>
      </c>
      <c r="B2" s="282" t="s">
        <v>33</v>
      </c>
      <c r="C2" s="283" t="s">
        <v>444</v>
      </c>
      <c r="D2" s="283"/>
      <c r="E2" s="284" t="s">
        <v>27</v>
      </c>
      <c r="F2" s="33"/>
    </row>
    <row r="3" spans="1:6" s="7" customFormat="1" ht="56.25" customHeight="1">
      <c r="A3" s="282"/>
      <c r="B3" s="282"/>
      <c r="C3" s="6" t="s">
        <v>34</v>
      </c>
      <c r="D3" s="6" t="s">
        <v>35</v>
      </c>
      <c r="E3" s="285"/>
      <c r="F3" s="34"/>
    </row>
    <row r="4" spans="1:7" s="21" customFormat="1" ht="27.75" customHeight="1">
      <c r="A4" s="50">
        <v>4</v>
      </c>
      <c r="B4" s="53" t="s">
        <v>13</v>
      </c>
      <c r="C4" s="51">
        <v>6</v>
      </c>
      <c r="D4" s="60" t="s">
        <v>59</v>
      </c>
      <c r="E4" s="58">
        <v>25</v>
      </c>
      <c r="F4" s="59"/>
      <c r="G4" s="7"/>
    </row>
    <row r="5" spans="1:6" s="21" customFormat="1" ht="36" customHeight="1">
      <c r="A5" s="50">
        <v>2</v>
      </c>
      <c r="B5" s="53" t="s">
        <v>22</v>
      </c>
      <c r="C5" s="51">
        <v>19</v>
      </c>
      <c r="D5" s="107" t="s">
        <v>371</v>
      </c>
      <c r="E5" s="58">
        <v>148</v>
      </c>
      <c r="F5" s="36"/>
    </row>
    <row r="6" spans="1:6" s="21" customFormat="1" ht="27.75" customHeight="1">
      <c r="A6" s="50">
        <v>5</v>
      </c>
      <c r="B6" s="53" t="s">
        <v>20</v>
      </c>
      <c r="C6" s="51">
        <v>8</v>
      </c>
      <c r="D6" s="107" t="s">
        <v>56</v>
      </c>
      <c r="E6" s="58">
        <v>75</v>
      </c>
      <c r="F6" s="35"/>
    </row>
    <row r="7" spans="1:8" s="7" customFormat="1" ht="27.75" customHeight="1">
      <c r="A7" s="50">
        <v>10</v>
      </c>
      <c r="B7" s="53" t="s">
        <v>18</v>
      </c>
      <c r="C7" s="51">
        <v>3</v>
      </c>
      <c r="D7" s="60" t="s">
        <v>36</v>
      </c>
      <c r="E7" s="58">
        <v>23</v>
      </c>
      <c r="F7" s="37"/>
      <c r="G7" s="21"/>
      <c r="H7" s="21"/>
    </row>
    <row r="8" spans="1:6" s="21" customFormat="1" ht="31.5" customHeight="1">
      <c r="A8" s="50">
        <v>9</v>
      </c>
      <c r="B8" s="53" t="s">
        <v>17</v>
      </c>
      <c r="C8" s="51">
        <v>9</v>
      </c>
      <c r="D8" s="107" t="s">
        <v>365</v>
      </c>
      <c r="E8" s="58">
        <v>79</v>
      </c>
      <c r="F8" s="37"/>
    </row>
    <row r="9" spans="1:6" s="21" customFormat="1" ht="36" customHeight="1">
      <c r="A9" s="50">
        <v>1</v>
      </c>
      <c r="B9" s="53" t="s">
        <v>21</v>
      </c>
      <c r="C9" s="51">
        <v>7</v>
      </c>
      <c r="D9" s="107" t="s">
        <v>368</v>
      </c>
      <c r="E9" s="58">
        <v>75</v>
      </c>
      <c r="F9" s="35"/>
    </row>
    <row r="10" spans="1:6" s="21" customFormat="1" ht="33.75" customHeight="1">
      <c r="A10" s="50">
        <v>6</v>
      </c>
      <c r="B10" s="53" t="s">
        <v>24</v>
      </c>
      <c r="C10" s="51">
        <v>9</v>
      </c>
      <c r="D10" s="239" t="s">
        <v>360</v>
      </c>
      <c r="E10" s="58">
        <v>104</v>
      </c>
      <c r="F10" s="35"/>
    </row>
    <row r="11" spans="1:6" s="21" customFormat="1" ht="33.75" customHeight="1">
      <c r="A11" s="50">
        <v>8</v>
      </c>
      <c r="B11" s="231" t="s">
        <v>23</v>
      </c>
      <c r="C11" s="240">
        <v>8</v>
      </c>
      <c r="D11" s="241" t="s">
        <v>63</v>
      </c>
      <c r="E11" s="58">
        <v>163</v>
      </c>
      <c r="F11" s="35"/>
    </row>
    <row r="12" spans="1:6" s="21" customFormat="1" ht="35.25" customHeight="1">
      <c r="A12" s="50">
        <v>7</v>
      </c>
      <c r="B12" s="53" t="s">
        <v>14</v>
      </c>
      <c r="C12" s="51">
        <v>6</v>
      </c>
      <c r="D12" s="107" t="s">
        <v>373</v>
      </c>
      <c r="E12" s="58">
        <v>94</v>
      </c>
      <c r="F12" s="35"/>
    </row>
    <row r="13" spans="1:6" s="21" customFormat="1" ht="27.75" customHeight="1">
      <c r="A13" s="50">
        <v>11</v>
      </c>
      <c r="B13" s="53" t="s">
        <v>12</v>
      </c>
      <c r="C13" s="51">
        <v>3</v>
      </c>
      <c r="D13" s="60" t="s">
        <v>61</v>
      </c>
      <c r="E13" s="58">
        <v>50</v>
      </c>
      <c r="F13" s="35"/>
    </row>
    <row r="14" spans="1:8" s="7" customFormat="1" ht="27.75" customHeight="1">
      <c r="A14" s="50">
        <v>3</v>
      </c>
      <c r="B14" s="53" t="s">
        <v>15</v>
      </c>
      <c r="C14" s="51">
        <v>8</v>
      </c>
      <c r="D14" s="60" t="s">
        <v>363</v>
      </c>
      <c r="E14" s="110">
        <v>127</v>
      </c>
      <c r="F14" s="36"/>
      <c r="G14" s="21"/>
      <c r="H14" s="21"/>
    </row>
    <row r="15" spans="1:6" s="7" customFormat="1" ht="31.5">
      <c r="A15" s="50">
        <v>12</v>
      </c>
      <c r="B15" s="53" t="s">
        <v>19</v>
      </c>
      <c r="C15" s="51">
        <v>8</v>
      </c>
      <c r="D15" s="60" t="s">
        <v>448</v>
      </c>
      <c r="E15" s="110">
        <v>134</v>
      </c>
      <c r="F15" s="111"/>
    </row>
    <row r="16" spans="1:6" s="21" customFormat="1" ht="27.75" customHeight="1">
      <c r="A16" s="50">
        <v>13</v>
      </c>
      <c r="B16" s="53" t="s">
        <v>16</v>
      </c>
      <c r="C16" s="51">
        <v>0</v>
      </c>
      <c r="D16" s="60" t="s">
        <v>30</v>
      </c>
      <c r="E16" s="110">
        <v>6</v>
      </c>
      <c r="F16" s="35"/>
    </row>
    <row r="17" spans="1:8" ht="27.75" customHeight="1">
      <c r="A17" s="277" t="s">
        <v>11</v>
      </c>
      <c r="B17" s="278"/>
      <c r="C17" s="2">
        <f>SUM(C4:C16)</f>
        <v>94</v>
      </c>
      <c r="D17" s="31" t="s">
        <v>449</v>
      </c>
      <c r="E17" s="8">
        <f>SUM(E4:E16)</f>
        <v>1103</v>
      </c>
      <c r="F17" s="33"/>
      <c r="H17" s="21"/>
    </row>
    <row r="18" spans="1:11" ht="25.5" customHeight="1">
      <c r="A18" s="279"/>
      <c r="B18" s="280"/>
      <c r="C18" s="280"/>
      <c r="D18" s="280"/>
      <c r="E18" s="280"/>
      <c r="F18" s="38"/>
      <c r="G18" s="9"/>
      <c r="H18" s="9"/>
      <c r="I18" s="9"/>
      <c r="J18" s="9"/>
      <c r="K18" s="9"/>
    </row>
  </sheetData>
  <sheetProtection/>
  <mergeCells count="7">
    <mergeCell ref="A18:E18"/>
    <mergeCell ref="A1:E1"/>
    <mergeCell ref="A2:A3"/>
    <mergeCell ref="B2:B3"/>
    <mergeCell ref="C2:D2"/>
    <mergeCell ref="A17:B17"/>
    <mergeCell ref="E2:E3"/>
  </mergeCells>
  <printOptions/>
  <pageMargins left="0.42" right="0.54" top="0.53" bottom="0.48"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8"/>
  <sheetViews>
    <sheetView zoomScalePageLayoutView="0" workbookViewId="0" topLeftCell="A10">
      <selection activeCell="D9" sqref="D9"/>
    </sheetView>
  </sheetViews>
  <sheetFormatPr defaultColWidth="17.25390625" defaultRowHeight="22.5" customHeight="1"/>
  <cols>
    <col min="1" max="1" width="5.875" style="10" customWidth="1"/>
    <col min="2" max="2" width="14.875" style="5" customWidth="1"/>
    <col min="3" max="3" width="10.875" style="5" customWidth="1"/>
    <col min="4" max="4" width="101.75390625" style="10" customWidth="1"/>
    <col min="5" max="5" width="9.75390625" style="10" customWidth="1"/>
    <col min="6" max="7" width="8.75390625" style="5" customWidth="1"/>
    <col min="8" max="8" width="13.00390625" style="5" customWidth="1"/>
    <col min="9" max="16384" width="17.25390625" style="5" customWidth="1"/>
  </cols>
  <sheetData>
    <row r="1" spans="1:7" ht="30.75" customHeight="1">
      <c r="A1" s="281" t="s">
        <v>450</v>
      </c>
      <c r="B1" s="281"/>
      <c r="C1" s="281"/>
      <c r="D1" s="281"/>
      <c r="E1" s="281"/>
      <c r="F1" s="40"/>
      <c r="G1" s="40"/>
    </row>
    <row r="2" spans="1:7" ht="22.5" customHeight="1">
      <c r="A2" s="282" t="s">
        <v>0</v>
      </c>
      <c r="B2" s="282" t="s">
        <v>33</v>
      </c>
      <c r="C2" s="283" t="s">
        <v>451</v>
      </c>
      <c r="D2" s="283"/>
      <c r="E2" s="284" t="s">
        <v>27</v>
      </c>
      <c r="F2" s="41"/>
      <c r="G2" s="41"/>
    </row>
    <row r="3" spans="1:7" s="7" customFormat="1" ht="56.25" customHeight="1">
      <c r="A3" s="282"/>
      <c r="B3" s="282"/>
      <c r="C3" s="6" t="s">
        <v>37</v>
      </c>
      <c r="D3" s="6" t="s">
        <v>38</v>
      </c>
      <c r="E3" s="285"/>
      <c r="F3" s="42"/>
      <c r="G3" s="42"/>
    </row>
    <row r="4" spans="1:7" s="21" customFormat="1" ht="15.75">
      <c r="A4" s="50">
        <v>10</v>
      </c>
      <c r="B4" s="53" t="s">
        <v>18</v>
      </c>
      <c r="C4" s="51">
        <v>11</v>
      </c>
      <c r="D4" s="60" t="s">
        <v>356</v>
      </c>
      <c r="E4" s="58">
        <v>160</v>
      </c>
      <c r="F4" s="23"/>
      <c r="G4" s="23"/>
    </row>
    <row r="5" spans="1:7" s="7" customFormat="1" ht="30.75" customHeight="1">
      <c r="A5" s="50">
        <v>12</v>
      </c>
      <c r="B5" s="53" t="s">
        <v>19</v>
      </c>
      <c r="C5" s="51">
        <v>30</v>
      </c>
      <c r="D5" s="60" t="s">
        <v>53</v>
      </c>
      <c r="E5" s="58">
        <v>198</v>
      </c>
      <c r="F5" s="112"/>
      <c r="G5" s="112"/>
    </row>
    <row r="6" spans="1:7" s="21" customFormat="1" ht="33.75" customHeight="1">
      <c r="A6" s="50">
        <v>9</v>
      </c>
      <c r="B6" s="53" t="s">
        <v>17</v>
      </c>
      <c r="C6" s="51">
        <v>13</v>
      </c>
      <c r="D6" s="107" t="s">
        <v>55</v>
      </c>
      <c r="E6" s="58">
        <v>213</v>
      </c>
      <c r="F6" s="23"/>
      <c r="G6" s="23"/>
    </row>
    <row r="7" spans="1:7" s="21" customFormat="1" ht="27.75" customHeight="1">
      <c r="A7" s="50">
        <v>5</v>
      </c>
      <c r="B7" s="53" t="s">
        <v>20</v>
      </c>
      <c r="C7" s="51">
        <v>7</v>
      </c>
      <c r="D7" s="107" t="s">
        <v>57</v>
      </c>
      <c r="E7" s="58">
        <v>117</v>
      </c>
      <c r="F7" s="43"/>
      <c r="G7" s="43"/>
    </row>
    <row r="8" spans="1:7" s="21" customFormat="1" ht="33.75" customHeight="1">
      <c r="A8" s="50">
        <v>8</v>
      </c>
      <c r="B8" s="53" t="s">
        <v>23</v>
      </c>
      <c r="C8" s="51">
        <v>11</v>
      </c>
      <c r="D8" s="241" t="s">
        <v>358</v>
      </c>
      <c r="E8" s="58">
        <v>184</v>
      </c>
      <c r="F8" s="43"/>
      <c r="G8" s="43"/>
    </row>
    <row r="9" spans="1:7" s="21" customFormat="1" ht="27.75" customHeight="1">
      <c r="A9" s="50">
        <v>3</v>
      </c>
      <c r="B9" s="53" t="s">
        <v>15</v>
      </c>
      <c r="C9" s="51">
        <v>11</v>
      </c>
      <c r="D9" s="60" t="s">
        <v>62</v>
      </c>
      <c r="E9" s="58">
        <v>220</v>
      </c>
      <c r="F9" s="44"/>
      <c r="G9" s="44"/>
    </row>
    <row r="10" spans="1:7" s="21" customFormat="1" ht="27.75" customHeight="1">
      <c r="A10" s="50">
        <v>11</v>
      </c>
      <c r="B10" s="53" t="s">
        <v>12</v>
      </c>
      <c r="C10" s="51">
        <v>4</v>
      </c>
      <c r="D10" s="107" t="s">
        <v>41</v>
      </c>
      <c r="E10" s="58">
        <v>44</v>
      </c>
      <c r="F10" s="43"/>
      <c r="G10" s="43"/>
    </row>
    <row r="11" spans="1:7" s="21" customFormat="1" ht="31.5">
      <c r="A11" s="50">
        <v>1</v>
      </c>
      <c r="B11" s="231" t="s">
        <v>21</v>
      </c>
      <c r="C11" s="240">
        <v>6</v>
      </c>
      <c r="D11" s="107" t="s">
        <v>369</v>
      </c>
      <c r="E11" s="58">
        <v>123</v>
      </c>
      <c r="F11" s="43"/>
      <c r="G11" s="43"/>
    </row>
    <row r="12" spans="1:7" s="21" customFormat="1" ht="34.5" customHeight="1">
      <c r="A12" s="50">
        <v>4</v>
      </c>
      <c r="B12" s="53" t="s">
        <v>13</v>
      </c>
      <c r="C12" s="51">
        <v>2</v>
      </c>
      <c r="D12" s="60" t="s">
        <v>39</v>
      </c>
      <c r="E12" s="58">
        <v>18</v>
      </c>
      <c r="F12" s="43"/>
      <c r="G12" s="43"/>
    </row>
    <row r="13" spans="1:7" s="21" customFormat="1" ht="42" customHeight="1">
      <c r="A13" s="50">
        <v>2</v>
      </c>
      <c r="B13" s="53" t="s">
        <v>22</v>
      </c>
      <c r="C13" s="51">
        <v>9</v>
      </c>
      <c r="D13" s="107" t="s">
        <v>58</v>
      </c>
      <c r="E13" s="58">
        <v>211</v>
      </c>
      <c r="F13" s="44"/>
      <c r="G13" s="44"/>
    </row>
    <row r="14" spans="1:7" s="21" customFormat="1" ht="27.75" customHeight="1">
      <c r="A14" s="50">
        <v>6</v>
      </c>
      <c r="B14" s="53" t="s">
        <v>24</v>
      </c>
      <c r="C14" s="51">
        <v>6</v>
      </c>
      <c r="D14" s="239" t="s">
        <v>40</v>
      </c>
      <c r="E14" s="110">
        <v>146</v>
      </c>
      <c r="F14" s="43"/>
      <c r="G14" s="43"/>
    </row>
    <row r="15" spans="1:7" s="21" customFormat="1" ht="27.75" customHeight="1">
      <c r="A15" s="50">
        <v>7</v>
      </c>
      <c r="B15" s="53" t="s">
        <v>14</v>
      </c>
      <c r="C15" s="51">
        <v>4</v>
      </c>
      <c r="D15" s="241" t="s">
        <v>54</v>
      </c>
      <c r="E15" s="110">
        <v>116</v>
      </c>
      <c r="F15" s="43"/>
      <c r="G15" s="43"/>
    </row>
    <row r="16" spans="1:7" s="21" customFormat="1" ht="27.75" customHeight="1">
      <c r="A16" s="50">
        <v>13</v>
      </c>
      <c r="B16" s="53" t="s">
        <v>16</v>
      </c>
      <c r="C16" s="51">
        <v>0</v>
      </c>
      <c r="D16" s="60" t="s">
        <v>30</v>
      </c>
      <c r="E16" s="110">
        <v>1</v>
      </c>
      <c r="F16" s="43"/>
      <c r="G16" s="43"/>
    </row>
    <row r="17" spans="1:8" ht="27.75" customHeight="1">
      <c r="A17" s="277" t="s">
        <v>11</v>
      </c>
      <c r="B17" s="278"/>
      <c r="C17" s="2">
        <f>SUM(C4:C16)</f>
        <v>114</v>
      </c>
      <c r="D17" s="31" t="s">
        <v>395</v>
      </c>
      <c r="E17" s="8">
        <f>SUM(E4:E16)</f>
        <v>1751</v>
      </c>
      <c r="F17" s="41"/>
      <c r="G17" s="41"/>
      <c r="H17" s="21"/>
    </row>
    <row r="18" spans="1:10" ht="25.5" customHeight="1">
      <c r="A18" s="279"/>
      <c r="B18" s="280"/>
      <c r="C18" s="280"/>
      <c r="D18" s="280"/>
      <c r="E18" s="280"/>
      <c r="F18" s="45"/>
      <c r="G18" s="45"/>
      <c r="H18" s="9"/>
      <c r="I18" s="9"/>
      <c r="J18" s="9"/>
    </row>
  </sheetData>
  <sheetProtection/>
  <mergeCells count="7">
    <mergeCell ref="A18:E18"/>
    <mergeCell ref="A1:E1"/>
    <mergeCell ref="A2:A3"/>
    <mergeCell ref="B2:B3"/>
    <mergeCell ref="C2:D2"/>
    <mergeCell ref="A17:B17"/>
    <mergeCell ref="E2:E3"/>
  </mergeCells>
  <printOptions/>
  <pageMargins left="0.48" right="0.36" top="0.53" bottom="0.4"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T460"/>
  <sheetViews>
    <sheetView zoomScalePageLayoutView="0" workbookViewId="0" topLeftCell="A5">
      <selection activeCell="G16" sqref="G16"/>
    </sheetView>
  </sheetViews>
  <sheetFormatPr defaultColWidth="9.00390625" defaultRowHeight="12.75"/>
  <cols>
    <col min="1" max="1" width="3.875" style="153" bestFit="1" customWidth="1"/>
    <col min="2" max="2" width="17.625" style="153" bestFit="1" customWidth="1"/>
    <col min="3" max="7" width="7.75390625" style="153" customWidth="1"/>
    <col min="8" max="8" width="6.875" style="153" customWidth="1"/>
    <col min="9" max="9" width="7.75390625" style="153" customWidth="1"/>
    <col min="10" max="21" width="7.75390625" style="153" hidden="1" customWidth="1"/>
    <col min="22" max="22" width="8.875" style="153" customWidth="1"/>
    <col min="23" max="29" width="7.75390625" style="153" customWidth="1"/>
    <col min="30" max="41" width="7.75390625" style="153" hidden="1" customWidth="1"/>
    <col min="42" max="44" width="7.75390625" style="153" customWidth="1"/>
    <col min="45" max="46" width="7.75390625" style="153" hidden="1" customWidth="1"/>
    <col min="47" max="16384" width="9.125" style="153" customWidth="1"/>
  </cols>
  <sheetData>
    <row r="1" spans="1:46" ht="39" customHeight="1">
      <c r="A1" s="310" t="s">
        <v>456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row>
    <row r="2" spans="1:46" ht="39" customHeight="1">
      <c r="A2" s="299" t="s">
        <v>0</v>
      </c>
      <c r="B2" s="292" t="s">
        <v>77</v>
      </c>
      <c r="C2" s="301" t="s">
        <v>78</v>
      </c>
      <c r="D2" s="301"/>
      <c r="E2" s="301"/>
      <c r="F2" s="301"/>
      <c r="G2" s="301"/>
      <c r="H2" s="301"/>
      <c r="I2" s="301"/>
      <c r="J2" s="301"/>
      <c r="K2" s="301"/>
      <c r="L2" s="301"/>
      <c r="M2" s="301"/>
      <c r="N2" s="301"/>
      <c r="O2" s="301"/>
      <c r="P2" s="301"/>
      <c r="Q2" s="301"/>
      <c r="R2" s="301"/>
      <c r="S2" s="301"/>
      <c r="T2" s="301"/>
      <c r="U2" s="301"/>
      <c r="V2" s="301"/>
      <c r="W2" s="302" t="s">
        <v>79</v>
      </c>
      <c r="X2" s="302"/>
      <c r="Y2" s="302"/>
      <c r="Z2" s="302"/>
      <c r="AA2" s="302"/>
      <c r="AB2" s="302"/>
      <c r="AC2" s="302"/>
      <c r="AD2" s="302"/>
      <c r="AE2" s="302"/>
      <c r="AF2" s="302"/>
      <c r="AG2" s="302"/>
      <c r="AH2" s="302"/>
      <c r="AI2" s="302"/>
      <c r="AJ2" s="302"/>
      <c r="AK2" s="302"/>
      <c r="AL2" s="302"/>
      <c r="AM2" s="302"/>
      <c r="AN2" s="302"/>
      <c r="AO2" s="302"/>
      <c r="AP2" s="302"/>
      <c r="AQ2" s="302" t="s">
        <v>80</v>
      </c>
      <c r="AR2" s="302"/>
      <c r="AS2" s="302" t="s">
        <v>454</v>
      </c>
      <c r="AT2" s="302"/>
    </row>
    <row r="3" spans="1:46" ht="15">
      <c r="A3" s="300"/>
      <c r="B3" s="293"/>
      <c r="C3" s="292" t="s">
        <v>81</v>
      </c>
      <c r="D3" s="303" t="s">
        <v>82</v>
      </c>
      <c r="E3" s="303"/>
      <c r="F3" s="303"/>
      <c r="G3" s="303"/>
      <c r="H3" s="303"/>
      <c r="I3" s="292" t="s">
        <v>83</v>
      </c>
      <c r="J3" s="288" t="s">
        <v>82</v>
      </c>
      <c r="K3" s="288"/>
      <c r="L3" s="288"/>
      <c r="M3" s="288"/>
      <c r="N3" s="288"/>
      <c r="O3" s="288"/>
      <c r="P3" s="288"/>
      <c r="Q3" s="288"/>
      <c r="R3" s="288"/>
      <c r="S3" s="288"/>
      <c r="T3" s="288"/>
      <c r="U3" s="288"/>
      <c r="V3" s="292" t="s">
        <v>84</v>
      </c>
      <c r="W3" s="292" t="s">
        <v>85</v>
      </c>
      <c r="X3" s="298" t="s">
        <v>82</v>
      </c>
      <c r="Y3" s="298"/>
      <c r="Z3" s="298"/>
      <c r="AA3" s="298"/>
      <c r="AB3" s="298"/>
      <c r="AC3" s="292" t="s">
        <v>83</v>
      </c>
      <c r="AD3" s="288" t="s">
        <v>82</v>
      </c>
      <c r="AE3" s="288"/>
      <c r="AF3" s="288"/>
      <c r="AG3" s="288"/>
      <c r="AH3" s="288"/>
      <c r="AI3" s="288"/>
      <c r="AJ3" s="288"/>
      <c r="AK3" s="288"/>
      <c r="AL3" s="288"/>
      <c r="AM3" s="288"/>
      <c r="AN3" s="288"/>
      <c r="AO3" s="288"/>
      <c r="AP3" s="292" t="s">
        <v>86</v>
      </c>
      <c r="AQ3" s="295" t="s">
        <v>87</v>
      </c>
      <c r="AR3" s="295" t="s">
        <v>88</v>
      </c>
      <c r="AS3" s="295" t="s">
        <v>85</v>
      </c>
      <c r="AT3" s="295" t="s">
        <v>83</v>
      </c>
    </row>
    <row r="4" spans="1:46" ht="15" customHeight="1">
      <c r="A4" s="300"/>
      <c r="B4" s="293"/>
      <c r="C4" s="293"/>
      <c r="D4" s="289" t="s">
        <v>89</v>
      </c>
      <c r="E4" s="289" t="s">
        <v>90</v>
      </c>
      <c r="F4" s="289" t="s">
        <v>91</v>
      </c>
      <c r="G4" s="289" t="s">
        <v>92</v>
      </c>
      <c r="H4" s="289" t="s">
        <v>93</v>
      </c>
      <c r="I4" s="293"/>
      <c r="J4" s="288" t="s">
        <v>94</v>
      </c>
      <c r="K4" s="288"/>
      <c r="L4" s="288"/>
      <c r="M4" s="288"/>
      <c r="N4" s="288"/>
      <c r="O4" s="288"/>
      <c r="P4" s="288" t="s">
        <v>396</v>
      </c>
      <c r="Q4" s="288"/>
      <c r="R4" s="288"/>
      <c r="S4" s="288"/>
      <c r="T4" s="288"/>
      <c r="U4" s="288"/>
      <c r="V4" s="293"/>
      <c r="W4" s="293"/>
      <c r="X4" s="289" t="s">
        <v>89</v>
      </c>
      <c r="Y4" s="289" t="s">
        <v>90</v>
      </c>
      <c r="Z4" s="289" t="s">
        <v>91</v>
      </c>
      <c r="AA4" s="289" t="s">
        <v>92</v>
      </c>
      <c r="AB4" s="289" t="s">
        <v>93</v>
      </c>
      <c r="AC4" s="293"/>
      <c r="AD4" s="288" t="s">
        <v>94</v>
      </c>
      <c r="AE4" s="288"/>
      <c r="AF4" s="288"/>
      <c r="AG4" s="288"/>
      <c r="AH4" s="288"/>
      <c r="AI4" s="288"/>
      <c r="AJ4" s="288" t="s">
        <v>396</v>
      </c>
      <c r="AK4" s="288"/>
      <c r="AL4" s="288"/>
      <c r="AM4" s="288"/>
      <c r="AN4" s="288"/>
      <c r="AO4" s="288"/>
      <c r="AP4" s="293"/>
      <c r="AQ4" s="296"/>
      <c r="AR4" s="296"/>
      <c r="AS4" s="296"/>
      <c r="AT4" s="296"/>
    </row>
    <row r="5" spans="1:46" ht="15.75" customHeight="1">
      <c r="A5" s="161"/>
      <c r="B5" s="293"/>
      <c r="C5" s="293"/>
      <c r="D5" s="290"/>
      <c r="E5" s="290"/>
      <c r="F5" s="290"/>
      <c r="G5" s="290"/>
      <c r="H5" s="290"/>
      <c r="I5" s="293"/>
      <c r="J5" s="286" t="s">
        <v>25</v>
      </c>
      <c r="K5" s="298" t="s">
        <v>95</v>
      </c>
      <c r="L5" s="298"/>
      <c r="M5" s="298" t="s">
        <v>96</v>
      </c>
      <c r="N5" s="298"/>
      <c r="O5" s="298" t="s">
        <v>97</v>
      </c>
      <c r="P5" s="286" t="s">
        <v>25</v>
      </c>
      <c r="Q5" s="298" t="s">
        <v>95</v>
      </c>
      <c r="R5" s="298"/>
      <c r="S5" s="298" t="s">
        <v>96</v>
      </c>
      <c r="T5" s="298"/>
      <c r="U5" s="298" t="s">
        <v>97</v>
      </c>
      <c r="V5" s="293"/>
      <c r="W5" s="293"/>
      <c r="X5" s="290"/>
      <c r="Y5" s="290"/>
      <c r="Z5" s="290"/>
      <c r="AA5" s="290"/>
      <c r="AB5" s="290"/>
      <c r="AC5" s="293"/>
      <c r="AD5" s="286" t="s">
        <v>25</v>
      </c>
      <c r="AE5" s="298" t="s">
        <v>95</v>
      </c>
      <c r="AF5" s="298"/>
      <c r="AG5" s="298" t="s">
        <v>96</v>
      </c>
      <c r="AH5" s="298"/>
      <c r="AI5" s="298" t="s">
        <v>97</v>
      </c>
      <c r="AJ5" s="286" t="s">
        <v>25</v>
      </c>
      <c r="AK5" s="298" t="s">
        <v>95</v>
      </c>
      <c r="AL5" s="298"/>
      <c r="AM5" s="298" t="s">
        <v>96</v>
      </c>
      <c r="AN5" s="298"/>
      <c r="AO5" s="298" t="s">
        <v>97</v>
      </c>
      <c r="AP5" s="293"/>
      <c r="AQ5" s="296"/>
      <c r="AR5" s="296"/>
      <c r="AS5" s="296"/>
      <c r="AT5" s="296"/>
    </row>
    <row r="6" spans="1:46" ht="90" customHeight="1">
      <c r="A6" s="161"/>
      <c r="B6" s="294"/>
      <c r="C6" s="294"/>
      <c r="D6" s="291"/>
      <c r="E6" s="291"/>
      <c r="F6" s="291"/>
      <c r="G6" s="291"/>
      <c r="H6" s="291"/>
      <c r="I6" s="294"/>
      <c r="J6" s="287"/>
      <c r="K6" s="174" t="s">
        <v>98</v>
      </c>
      <c r="L6" s="174" t="s">
        <v>99</v>
      </c>
      <c r="M6" s="174" t="s">
        <v>98</v>
      </c>
      <c r="N6" s="174" t="s">
        <v>99</v>
      </c>
      <c r="O6" s="298"/>
      <c r="P6" s="287"/>
      <c r="Q6" s="174" t="s">
        <v>98</v>
      </c>
      <c r="R6" s="174" t="s">
        <v>99</v>
      </c>
      <c r="S6" s="174" t="s">
        <v>98</v>
      </c>
      <c r="T6" s="174" t="s">
        <v>99</v>
      </c>
      <c r="U6" s="298"/>
      <c r="V6" s="294"/>
      <c r="W6" s="294"/>
      <c r="X6" s="291"/>
      <c r="Y6" s="291"/>
      <c r="Z6" s="291"/>
      <c r="AA6" s="291"/>
      <c r="AB6" s="291"/>
      <c r="AC6" s="294"/>
      <c r="AD6" s="287"/>
      <c r="AE6" s="174" t="s">
        <v>98</v>
      </c>
      <c r="AF6" s="174" t="s">
        <v>99</v>
      </c>
      <c r="AG6" s="174" t="s">
        <v>98</v>
      </c>
      <c r="AH6" s="174" t="s">
        <v>99</v>
      </c>
      <c r="AI6" s="298"/>
      <c r="AJ6" s="287"/>
      <c r="AK6" s="174" t="s">
        <v>98</v>
      </c>
      <c r="AL6" s="174" t="s">
        <v>99</v>
      </c>
      <c r="AM6" s="174" t="s">
        <v>98</v>
      </c>
      <c r="AN6" s="174" t="s">
        <v>99</v>
      </c>
      <c r="AO6" s="298"/>
      <c r="AP6" s="294"/>
      <c r="AQ6" s="297"/>
      <c r="AR6" s="297"/>
      <c r="AS6" s="297"/>
      <c r="AT6" s="297"/>
    </row>
    <row r="7" spans="1:46" ht="28.5" hidden="1">
      <c r="A7" s="116" t="s">
        <v>100</v>
      </c>
      <c r="B7" s="124" t="s">
        <v>397</v>
      </c>
      <c r="C7" s="125">
        <f aca="true" t="shared" si="0" ref="C7:AO7">+SUM(C8:C18)</f>
        <v>587.1155</v>
      </c>
      <c r="D7" s="125">
        <f t="shared" si="0"/>
        <v>11.355</v>
      </c>
      <c r="E7" s="125">
        <f t="shared" si="0"/>
        <v>149.6982</v>
      </c>
      <c r="F7" s="125">
        <f t="shared" si="0"/>
        <v>285.683</v>
      </c>
      <c r="G7" s="125">
        <f t="shared" si="0"/>
        <v>131.09930000000003</v>
      </c>
      <c r="H7" s="125">
        <f t="shared" si="0"/>
        <v>9.28</v>
      </c>
      <c r="I7" s="125">
        <f t="shared" si="0"/>
        <v>346.94100000000003</v>
      </c>
      <c r="J7" s="126">
        <f t="shared" si="0"/>
        <v>76.303</v>
      </c>
      <c r="K7" s="125">
        <f t="shared" si="0"/>
        <v>35.937</v>
      </c>
      <c r="L7" s="125">
        <f t="shared" si="0"/>
        <v>14.560000000000002</v>
      </c>
      <c r="M7" s="125">
        <f t="shared" si="0"/>
        <v>14.546000000000001</v>
      </c>
      <c r="N7" s="125">
        <f t="shared" si="0"/>
        <v>11.26</v>
      </c>
      <c r="O7" s="125">
        <f t="shared" si="0"/>
        <v>0</v>
      </c>
      <c r="P7" s="126">
        <f t="shared" si="0"/>
        <v>270.64</v>
      </c>
      <c r="Q7" s="125">
        <f t="shared" si="0"/>
        <v>65.901</v>
      </c>
      <c r="R7" s="125">
        <f t="shared" si="0"/>
        <v>57.838</v>
      </c>
      <c r="S7" s="125">
        <f t="shared" si="0"/>
        <v>53.873000000000005</v>
      </c>
      <c r="T7" s="125">
        <f t="shared" si="0"/>
        <v>93.028</v>
      </c>
      <c r="U7" s="125">
        <f t="shared" si="0"/>
        <v>0</v>
      </c>
      <c r="V7" s="127">
        <f t="shared" si="0"/>
        <v>98930.71521699999</v>
      </c>
      <c r="W7" s="128">
        <f aca="true" t="shared" si="1" ref="W7:AB7">+SUM(W8:W18)</f>
        <v>164.59900000000002</v>
      </c>
      <c r="X7" s="125">
        <f t="shared" si="1"/>
        <v>4.1</v>
      </c>
      <c r="Y7" s="125">
        <f t="shared" si="1"/>
        <v>33.62200000000001</v>
      </c>
      <c r="Z7" s="125">
        <f t="shared" si="1"/>
        <v>113.97</v>
      </c>
      <c r="AA7" s="125">
        <f t="shared" si="1"/>
        <v>12.257000000000001</v>
      </c>
      <c r="AB7" s="125">
        <f t="shared" si="1"/>
        <v>0.65</v>
      </c>
      <c r="AC7" s="128">
        <f t="shared" si="0"/>
        <v>31.942</v>
      </c>
      <c r="AD7" s="129">
        <f t="shared" si="0"/>
        <v>9.387</v>
      </c>
      <c r="AE7" s="128">
        <f t="shared" si="0"/>
        <v>3.7</v>
      </c>
      <c r="AF7" s="128">
        <f t="shared" si="0"/>
        <v>1.67</v>
      </c>
      <c r="AG7" s="128">
        <f t="shared" si="0"/>
        <v>2.979</v>
      </c>
      <c r="AH7" s="128">
        <f t="shared" si="0"/>
        <v>1.038</v>
      </c>
      <c r="AI7" s="128">
        <f t="shared" si="0"/>
        <v>0</v>
      </c>
      <c r="AJ7" s="129">
        <f t="shared" si="0"/>
        <v>22.555000000000003</v>
      </c>
      <c r="AK7" s="128">
        <f t="shared" si="0"/>
        <v>1.3699999999999999</v>
      </c>
      <c r="AL7" s="128">
        <f t="shared" si="0"/>
        <v>14.029</v>
      </c>
      <c r="AM7" s="128">
        <f t="shared" si="0"/>
        <v>2.576</v>
      </c>
      <c r="AN7" s="128">
        <f t="shared" si="0"/>
        <v>4.58</v>
      </c>
      <c r="AO7" s="128">
        <f t="shared" si="0"/>
        <v>0</v>
      </c>
      <c r="AP7" s="127">
        <f>+SUM(AP8:AP18)</f>
        <v>24553.827999999998</v>
      </c>
      <c r="AQ7" s="130"/>
      <c r="AR7" s="131"/>
      <c r="AS7" s="128">
        <f>+SUM(AS8:AS18)</f>
        <v>15.804000000000013</v>
      </c>
      <c r="AT7" s="128">
        <f>+SUM(AT8:AT18)</f>
        <v>1.530000000000002</v>
      </c>
    </row>
    <row r="8" spans="1:46" ht="15">
      <c r="A8" s="162">
        <v>1</v>
      </c>
      <c r="B8" s="132" t="s">
        <v>387</v>
      </c>
      <c r="C8" s="133">
        <f>+SUM(D8:H8)</f>
        <v>61.757999999999996</v>
      </c>
      <c r="D8" s="135">
        <f>'[4]xa'!D10</f>
        <v>1.43</v>
      </c>
      <c r="E8" s="135">
        <f>'[4]xa'!E10</f>
        <v>15.356999999999998</v>
      </c>
      <c r="F8" s="135">
        <f>'[4]xa'!F10</f>
        <v>39.653999999999996</v>
      </c>
      <c r="G8" s="135">
        <f>'[4]xa'!G10</f>
        <v>5.317</v>
      </c>
      <c r="H8" s="135">
        <f>'[4]xa'!H10</f>
        <v>0</v>
      </c>
      <c r="I8" s="125">
        <f>'[4]Ranh dang ky'!C8</f>
        <v>34.25</v>
      </c>
      <c r="J8" s="126">
        <f>J56</f>
        <v>11.97</v>
      </c>
      <c r="K8" s="134">
        <f aca="true" t="shared" si="2" ref="K8:U8">K56</f>
        <v>1.4200000000000002</v>
      </c>
      <c r="L8" s="134">
        <f t="shared" si="2"/>
        <v>2.8</v>
      </c>
      <c r="M8" s="134">
        <f t="shared" si="2"/>
        <v>0.55</v>
      </c>
      <c r="N8" s="134">
        <f t="shared" si="2"/>
        <v>7.2</v>
      </c>
      <c r="O8" s="135">
        <f t="shared" si="2"/>
        <v>0</v>
      </c>
      <c r="P8" s="126">
        <f t="shared" si="2"/>
        <v>22.28</v>
      </c>
      <c r="Q8" s="134">
        <f t="shared" si="2"/>
        <v>2.2</v>
      </c>
      <c r="R8" s="134">
        <f t="shared" si="2"/>
        <v>13.46</v>
      </c>
      <c r="S8" s="134">
        <f t="shared" si="2"/>
        <v>0.86</v>
      </c>
      <c r="T8" s="134">
        <f t="shared" si="2"/>
        <v>5.76</v>
      </c>
      <c r="U8" s="134">
        <f t="shared" si="2"/>
        <v>0</v>
      </c>
      <c r="V8" s="127">
        <f>'[4]xa'!I10+'[4]Ranh dang ky'!N8</f>
        <v>10084.08319</v>
      </c>
      <c r="W8" s="136">
        <f aca="true" t="shared" si="3" ref="W8:W17">SUM(X8:AB8)</f>
        <v>21.805</v>
      </c>
      <c r="X8" s="135">
        <f>X56</f>
        <v>0</v>
      </c>
      <c r="Y8" s="135">
        <f>Y56</f>
        <v>5.188000000000001</v>
      </c>
      <c r="Z8" s="135">
        <f>Z56</f>
        <v>16.02</v>
      </c>
      <c r="AA8" s="135">
        <f>AA56</f>
        <v>0.5970000000000001</v>
      </c>
      <c r="AB8" s="135">
        <f>AB56</f>
        <v>0</v>
      </c>
      <c r="AC8" s="136">
        <f>AD8+AJ8</f>
        <v>5.779999999999999</v>
      </c>
      <c r="AD8" s="126">
        <f>AD56</f>
        <v>1.25</v>
      </c>
      <c r="AE8" s="135">
        <f aca="true" t="shared" si="4" ref="AE8:AO8">AE56</f>
        <v>0.7</v>
      </c>
      <c r="AF8" s="135">
        <f t="shared" si="4"/>
        <v>0</v>
      </c>
      <c r="AG8" s="135">
        <f t="shared" si="4"/>
        <v>0.55</v>
      </c>
      <c r="AH8" s="135">
        <f t="shared" si="4"/>
        <v>0</v>
      </c>
      <c r="AI8" s="135">
        <f t="shared" si="4"/>
        <v>0</v>
      </c>
      <c r="AJ8" s="126">
        <f t="shared" si="4"/>
        <v>4.529999999999999</v>
      </c>
      <c r="AK8" s="135">
        <f t="shared" si="4"/>
        <v>0</v>
      </c>
      <c r="AL8" s="135">
        <f t="shared" si="4"/>
        <v>4.529999999999999</v>
      </c>
      <c r="AM8" s="135">
        <f t="shared" si="4"/>
        <v>0</v>
      </c>
      <c r="AN8" s="135">
        <f t="shared" si="4"/>
        <v>0</v>
      </c>
      <c r="AO8" s="135">
        <f t="shared" si="4"/>
        <v>0</v>
      </c>
      <c r="AP8" s="127">
        <f>AP56</f>
        <v>3229.088</v>
      </c>
      <c r="AQ8" s="137">
        <f aca="true" t="shared" si="5" ref="AQ8:AQ18">W8/C8</f>
        <v>0.35307166682858904</v>
      </c>
      <c r="AR8" s="138">
        <f>AC8/I8</f>
        <v>0.16875912408759122</v>
      </c>
      <c r="AS8" s="139">
        <f>W8-'[5]19-5'!W12</f>
        <v>2.2920000000000016</v>
      </c>
      <c r="AT8" s="140">
        <f>AC8-'[5]19-5'!AC12</f>
        <v>0</v>
      </c>
    </row>
    <row r="9" spans="1:46" ht="15">
      <c r="A9" s="162">
        <v>2</v>
      </c>
      <c r="B9" s="132" t="s">
        <v>398</v>
      </c>
      <c r="C9" s="133">
        <f aca="true" t="shared" si="6" ref="C9:C21">+SUM(D9:H9)</f>
        <v>121.81099999999999</v>
      </c>
      <c r="D9" s="142">
        <f>'[4]xa'!D11+'[4]Phuong, thi tran'!D9</f>
        <v>1.35</v>
      </c>
      <c r="E9" s="142">
        <f>'[4]xa'!E11+'[4]Phuong, thi tran'!E9</f>
        <v>26.404999999999998</v>
      </c>
      <c r="F9" s="142">
        <f>'[4]xa'!F11+'[4]Phuong, thi tran'!F9</f>
        <v>60.68900000000001</v>
      </c>
      <c r="G9" s="142">
        <f>'[4]xa'!G11+'[4]Phuong, thi tran'!G9</f>
        <v>33.067</v>
      </c>
      <c r="H9" s="142">
        <f>'[4]xa'!H11</f>
        <v>0.3</v>
      </c>
      <c r="I9" s="133">
        <f>'[4]Ranh dang ky'!C9</f>
        <v>52.211000000000006</v>
      </c>
      <c r="J9" s="141">
        <f>J97</f>
        <v>9.109</v>
      </c>
      <c r="K9" s="142">
        <f aca="true" t="shared" si="7" ref="K9:U9">K97</f>
        <v>5.879</v>
      </c>
      <c r="L9" s="142">
        <f t="shared" si="7"/>
        <v>2.6</v>
      </c>
      <c r="M9" s="142">
        <f t="shared" si="7"/>
        <v>0.63</v>
      </c>
      <c r="N9" s="142">
        <f t="shared" si="7"/>
        <v>0</v>
      </c>
      <c r="O9" s="142">
        <f t="shared" si="7"/>
        <v>0</v>
      </c>
      <c r="P9" s="141">
        <f t="shared" si="7"/>
        <v>43.102</v>
      </c>
      <c r="Q9" s="142">
        <f t="shared" si="7"/>
        <v>7.727</v>
      </c>
      <c r="R9" s="142">
        <f t="shared" si="7"/>
        <v>18.075</v>
      </c>
      <c r="S9" s="142">
        <f t="shared" si="7"/>
        <v>1.2</v>
      </c>
      <c r="T9" s="142">
        <f t="shared" si="7"/>
        <v>16.1</v>
      </c>
      <c r="U9" s="142">
        <f t="shared" si="7"/>
        <v>0</v>
      </c>
      <c r="V9" s="127">
        <f>'[4]xa'!I11+'[4]Phuong, thi tran'!H9+'[4]Ranh dang ky'!N9</f>
        <v>18657.416901</v>
      </c>
      <c r="W9" s="136">
        <f t="shared" si="3"/>
        <v>33.963</v>
      </c>
      <c r="X9" s="142">
        <f>X97</f>
        <v>0</v>
      </c>
      <c r="Y9" s="142">
        <f>Y97</f>
        <v>10.991999999999999</v>
      </c>
      <c r="Z9" s="142">
        <f>Z97</f>
        <v>17.771</v>
      </c>
      <c r="AA9" s="142">
        <f>AA97</f>
        <v>5.200000000000001</v>
      </c>
      <c r="AB9" s="142">
        <f>AB97</f>
        <v>0</v>
      </c>
      <c r="AC9" s="136">
        <f aca="true" t="shared" si="8" ref="AC9:AC21">AD9+AJ9</f>
        <v>8.639000000000001</v>
      </c>
      <c r="AD9" s="141">
        <f>AD97</f>
        <v>3.4</v>
      </c>
      <c r="AE9" s="142">
        <f aca="true" t="shared" si="9" ref="AE9:AO9">AE97</f>
        <v>3</v>
      </c>
      <c r="AF9" s="142">
        <f t="shared" si="9"/>
        <v>0.4</v>
      </c>
      <c r="AG9" s="142">
        <f t="shared" si="9"/>
        <v>0</v>
      </c>
      <c r="AH9" s="142">
        <f t="shared" si="9"/>
        <v>0</v>
      </c>
      <c r="AI9" s="142">
        <f t="shared" si="9"/>
        <v>0</v>
      </c>
      <c r="AJ9" s="141">
        <f t="shared" si="9"/>
        <v>5.239000000000001</v>
      </c>
      <c r="AK9" s="142">
        <f t="shared" si="9"/>
        <v>1.3699999999999999</v>
      </c>
      <c r="AL9" s="142">
        <f t="shared" si="9"/>
        <v>0.589</v>
      </c>
      <c r="AM9" s="142">
        <f t="shared" si="9"/>
        <v>0</v>
      </c>
      <c r="AN9" s="142">
        <f t="shared" si="9"/>
        <v>3.2800000000000002</v>
      </c>
      <c r="AO9" s="142">
        <f t="shared" si="9"/>
        <v>0</v>
      </c>
      <c r="AP9" s="143">
        <f>AP97</f>
        <v>4963.189999999999</v>
      </c>
      <c r="AQ9" s="137">
        <f t="shared" si="5"/>
        <v>0.27881718399816113</v>
      </c>
      <c r="AR9" s="138">
        <f aca="true" t="shared" si="10" ref="AR9:AR21">AC9/I9</f>
        <v>0.16546321656355942</v>
      </c>
      <c r="AS9" s="139">
        <f>W9-'[5]19-5'!W13</f>
        <v>3.710000000000001</v>
      </c>
      <c r="AT9" s="140">
        <f>AC9-'[5]19-5'!AC13</f>
        <v>0.6800000000000006</v>
      </c>
    </row>
    <row r="10" spans="1:46" ht="15">
      <c r="A10" s="162">
        <v>3</v>
      </c>
      <c r="B10" s="132" t="s">
        <v>399</v>
      </c>
      <c r="C10" s="133">
        <f t="shared" si="6"/>
        <v>36.5</v>
      </c>
      <c r="D10" s="142">
        <f>'[4]xa'!D12+'[4]Phuong, thi tran'!D10</f>
        <v>0</v>
      </c>
      <c r="E10" s="142">
        <f>'[4]xa'!E12+'[4]Phuong, thi tran'!E10</f>
        <v>24</v>
      </c>
      <c r="F10" s="142">
        <f>'[4]xa'!F12+'[4]Phuong, thi tran'!F10</f>
        <v>4.5</v>
      </c>
      <c r="G10" s="142">
        <f>'[4]xa'!G12+'[4]Phuong, thi tran'!G10</f>
        <v>8</v>
      </c>
      <c r="H10" s="142">
        <f>'[4]xa'!H12</f>
        <v>0</v>
      </c>
      <c r="I10" s="133">
        <f>'[4]Ranh dang ky'!C10</f>
        <v>30.761000000000003</v>
      </c>
      <c r="J10" s="141">
        <f>J127</f>
        <v>7.1930000000000005</v>
      </c>
      <c r="K10" s="142">
        <f aca="true" t="shared" si="11" ref="K10:U10">K127</f>
        <v>7.1930000000000005</v>
      </c>
      <c r="L10" s="142">
        <f t="shared" si="11"/>
        <v>0</v>
      </c>
      <c r="M10" s="142">
        <f t="shared" si="11"/>
        <v>0</v>
      </c>
      <c r="N10" s="142">
        <f t="shared" si="11"/>
        <v>0</v>
      </c>
      <c r="O10" s="142">
        <f t="shared" si="11"/>
        <v>0</v>
      </c>
      <c r="P10" s="141">
        <f t="shared" si="11"/>
        <v>23.57</v>
      </c>
      <c r="Q10" s="142">
        <f t="shared" si="11"/>
        <v>23.57</v>
      </c>
      <c r="R10" s="142">
        <f t="shared" si="11"/>
        <v>0</v>
      </c>
      <c r="S10" s="142">
        <f t="shared" si="11"/>
        <v>0</v>
      </c>
      <c r="T10" s="142">
        <f t="shared" si="11"/>
        <v>0</v>
      </c>
      <c r="U10" s="142">
        <f t="shared" si="11"/>
        <v>0</v>
      </c>
      <c r="V10" s="127">
        <f>'[4]xa'!I12+'[4]Phuong, thi tran'!H10+'[4]Ranh dang ky'!N10</f>
        <v>7882.295958999999</v>
      </c>
      <c r="W10" s="136">
        <f t="shared" si="3"/>
        <v>0.359</v>
      </c>
      <c r="X10" s="142">
        <f>X127</f>
        <v>0</v>
      </c>
      <c r="Y10" s="142">
        <f>Y127</f>
        <v>0.359</v>
      </c>
      <c r="Z10" s="142">
        <f>Z127</f>
        <v>0</v>
      </c>
      <c r="AA10" s="142">
        <f>AA127</f>
        <v>0</v>
      </c>
      <c r="AB10" s="142">
        <f>AB127</f>
        <v>0</v>
      </c>
      <c r="AC10" s="136">
        <f t="shared" si="8"/>
        <v>0</v>
      </c>
      <c r="AD10" s="141">
        <f>AD127</f>
        <v>0</v>
      </c>
      <c r="AE10" s="142">
        <f aca="true" t="shared" si="12" ref="AE10:AP10">AE127</f>
        <v>0</v>
      </c>
      <c r="AF10" s="142">
        <f t="shared" si="12"/>
        <v>0</v>
      </c>
      <c r="AG10" s="142">
        <f t="shared" si="12"/>
        <v>0</v>
      </c>
      <c r="AH10" s="142">
        <f t="shared" si="12"/>
        <v>0</v>
      </c>
      <c r="AI10" s="142">
        <f t="shared" si="12"/>
        <v>0</v>
      </c>
      <c r="AJ10" s="141">
        <f t="shared" si="12"/>
        <v>0</v>
      </c>
      <c r="AK10" s="142">
        <f t="shared" si="12"/>
        <v>0</v>
      </c>
      <c r="AL10" s="142">
        <f t="shared" si="12"/>
        <v>0</v>
      </c>
      <c r="AM10" s="142">
        <f t="shared" si="12"/>
        <v>0</v>
      </c>
      <c r="AN10" s="142">
        <f t="shared" si="12"/>
        <v>0</v>
      </c>
      <c r="AO10" s="142">
        <f t="shared" si="12"/>
        <v>0</v>
      </c>
      <c r="AP10" s="144">
        <f t="shared" si="12"/>
        <v>191.5</v>
      </c>
      <c r="AQ10" s="137">
        <f t="shared" si="5"/>
        <v>0.009835616438356164</v>
      </c>
      <c r="AR10" s="138">
        <f t="shared" si="10"/>
        <v>0</v>
      </c>
      <c r="AS10" s="139">
        <f>W10-'[5]19-5'!W14</f>
        <v>0</v>
      </c>
      <c r="AT10" s="140">
        <f>AC10-'[5]19-5'!AC14</f>
        <v>0</v>
      </c>
    </row>
    <row r="11" spans="1:46" ht="15">
      <c r="A11" s="162">
        <v>4</v>
      </c>
      <c r="B11" s="132" t="s">
        <v>400</v>
      </c>
      <c r="C11" s="133">
        <f t="shared" si="6"/>
        <v>88.8345</v>
      </c>
      <c r="D11" s="142">
        <f>'[4]xa'!D13+'[4]Phuong, thi tran'!D11</f>
        <v>0</v>
      </c>
      <c r="E11" s="142">
        <f>'[4]xa'!E13+'[4]Phuong, thi tran'!E11</f>
        <v>19.3105</v>
      </c>
      <c r="F11" s="142">
        <f>'[4]xa'!F13+'[4]Phuong, thi tran'!F11</f>
        <v>50.889</v>
      </c>
      <c r="G11" s="142">
        <f>'[4]xa'!G13+'[4]Phuong, thi tran'!G11</f>
        <v>18.385</v>
      </c>
      <c r="H11" s="142">
        <f>'[4]xa'!H13</f>
        <v>0.25</v>
      </c>
      <c r="I11" s="133">
        <f>'[4]Ranh dang ky'!C11</f>
        <v>44.03</v>
      </c>
      <c r="J11" s="141">
        <f>J172</f>
        <v>8.989999999999998</v>
      </c>
      <c r="K11" s="145">
        <f aca="true" t="shared" si="13" ref="K11:U11">K172</f>
        <v>6.05</v>
      </c>
      <c r="L11" s="145">
        <f t="shared" si="13"/>
        <v>2.41</v>
      </c>
      <c r="M11" s="145">
        <f t="shared" si="13"/>
        <v>0.53</v>
      </c>
      <c r="N11" s="145">
        <f t="shared" si="13"/>
        <v>0</v>
      </c>
      <c r="O11" s="142">
        <f t="shared" si="13"/>
        <v>0</v>
      </c>
      <c r="P11" s="141">
        <f t="shared" si="13"/>
        <v>35.04</v>
      </c>
      <c r="Q11" s="145">
        <f t="shared" si="13"/>
        <v>18.36</v>
      </c>
      <c r="R11" s="145">
        <f t="shared" si="13"/>
        <v>9.19</v>
      </c>
      <c r="S11" s="145">
        <f t="shared" si="13"/>
        <v>1.88</v>
      </c>
      <c r="T11" s="145">
        <f t="shared" si="13"/>
        <v>5.609999999999999</v>
      </c>
      <c r="U11" s="145">
        <f t="shared" si="13"/>
        <v>0</v>
      </c>
      <c r="V11" s="127">
        <f>'[4]xa'!I13+'[4]Phuong, thi tran'!H11+'[4]Ranh dang ky'!N11</f>
        <v>14169.874339999998</v>
      </c>
      <c r="W11" s="136">
        <f t="shared" si="3"/>
        <v>32.397</v>
      </c>
      <c r="X11" s="142">
        <f>X172</f>
        <v>0</v>
      </c>
      <c r="Y11" s="142">
        <f>Y172</f>
        <v>6.127000000000002</v>
      </c>
      <c r="Z11" s="142">
        <f>Z172</f>
        <v>24.365</v>
      </c>
      <c r="AA11" s="142">
        <f>AA172</f>
        <v>1.9049999999999998</v>
      </c>
      <c r="AB11" s="142">
        <f>AB172</f>
        <v>0</v>
      </c>
      <c r="AC11" s="136">
        <f t="shared" si="8"/>
        <v>1.9260000000000002</v>
      </c>
      <c r="AD11" s="141">
        <f>AD172</f>
        <v>0.6</v>
      </c>
      <c r="AE11" s="142">
        <f aca="true" t="shared" si="14" ref="AE11:AO11">AE172</f>
        <v>0</v>
      </c>
      <c r="AF11" s="142">
        <f t="shared" si="14"/>
        <v>0</v>
      </c>
      <c r="AG11" s="142">
        <f t="shared" si="14"/>
        <v>0</v>
      </c>
      <c r="AH11" s="142">
        <f t="shared" si="14"/>
        <v>0.6</v>
      </c>
      <c r="AI11" s="142">
        <f t="shared" si="14"/>
        <v>0</v>
      </c>
      <c r="AJ11" s="141">
        <f t="shared" si="14"/>
        <v>1.326</v>
      </c>
      <c r="AK11" s="142">
        <f t="shared" si="14"/>
        <v>0</v>
      </c>
      <c r="AL11" s="142">
        <f t="shared" si="14"/>
        <v>0</v>
      </c>
      <c r="AM11" s="142">
        <f t="shared" si="14"/>
        <v>0.026</v>
      </c>
      <c r="AN11" s="142">
        <f t="shared" si="14"/>
        <v>1.3</v>
      </c>
      <c r="AO11" s="142">
        <f t="shared" si="14"/>
        <v>0</v>
      </c>
      <c r="AP11" s="143">
        <f>AP172</f>
        <v>4462.549999999999</v>
      </c>
      <c r="AQ11" s="137">
        <f t="shared" si="5"/>
        <v>0.36468939432315145</v>
      </c>
      <c r="AR11" s="138">
        <f t="shared" si="10"/>
        <v>0.04374290256643198</v>
      </c>
      <c r="AS11" s="139">
        <f>W11-'[5]19-5'!W15</f>
        <v>3.6439999999999984</v>
      </c>
      <c r="AT11" s="140">
        <f>AC11-'[5]19-5'!AC15</f>
        <v>0</v>
      </c>
    </row>
    <row r="12" spans="1:46" ht="15">
      <c r="A12" s="162">
        <v>5</v>
      </c>
      <c r="B12" s="132" t="s">
        <v>381</v>
      </c>
      <c r="C12" s="133">
        <f t="shared" si="6"/>
        <v>45.96999999999999</v>
      </c>
      <c r="D12" s="142">
        <f>'[4]xa'!D14+'[4]Phuong, thi tran'!D12</f>
        <v>1.2</v>
      </c>
      <c r="E12" s="142">
        <f>'[4]xa'!E14+'[4]Phuong, thi tran'!E12</f>
        <v>9</v>
      </c>
      <c r="F12" s="142">
        <f>'[4]xa'!F14+'[4]Phuong, thi tran'!F12</f>
        <v>22.4</v>
      </c>
      <c r="G12" s="142">
        <f>'[4]xa'!G14+'[4]Phuong, thi tran'!G12</f>
        <v>12.399999999999999</v>
      </c>
      <c r="H12" s="142">
        <f>'[4]xa'!H14</f>
        <v>0.97</v>
      </c>
      <c r="I12" s="133">
        <f>'[4]Ranh dang ky'!C12</f>
        <v>77.07000000000001</v>
      </c>
      <c r="J12" s="141">
        <f>J209</f>
        <v>11.100000000000001</v>
      </c>
      <c r="K12" s="142">
        <f aca="true" t="shared" si="15" ref="K12:U12">K209</f>
        <v>7.9</v>
      </c>
      <c r="L12" s="142">
        <f t="shared" si="15"/>
        <v>3.2</v>
      </c>
      <c r="M12" s="142">
        <f t="shared" si="15"/>
        <v>0</v>
      </c>
      <c r="N12" s="142">
        <f t="shared" si="15"/>
        <v>0</v>
      </c>
      <c r="O12" s="142">
        <f t="shared" si="15"/>
        <v>0</v>
      </c>
      <c r="P12" s="141">
        <f t="shared" si="15"/>
        <v>65.97</v>
      </c>
      <c r="Q12" s="142">
        <f t="shared" si="15"/>
        <v>3.35</v>
      </c>
      <c r="R12" s="142">
        <f t="shared" si="15"/>
        <v>9.26</v>
      </c>
      <c r="S12" s="142">
        <f t="shared" si="15"/>
        <v>21.16</v>
      </c>
      <c r="T12" s="142">
        <f t="shared" si="15"/>
        <v>32.2</v>
      </c>
      <c r="U12" s="142">
        <f t="shared" si="15"/>
        <v>0</v>
      </c>
      <c r="V12" s="127">
        <f>'[4]xa'!I14+'[4]Phuong, thi tran'!H12+'[4]Ranh dang ky'!N12</f>
        <v>10730.298159999998</v>
      </c>
      <c r="W12" s="136">
        <f t="shared" si="3"/>
        <v>8.376999999999999</v>
      </c>
      <c r="X12" s="142">
        <f>X209</f>
        <v>0</v>
      </c>
      <c r="Y12" s="142">
        <f>Y209</f>
        <v>0.75</v>
      </c>
      <c r="Z12" s="142">
        <f>Z209</f>
        <v>7.276999999999999</v>
      </c>
      <c r="AA12" s="142">
        <f>AA209</f>
        <v>0.35</v>
      </c>
      <c r="AB12" s="142">
        <f>AB209</f>
        <v>0</v>
      </c>
      <c r="AC12" s="136">
        <f t="shared" si="8"/>
        <v>10.18</v>
      </c>
      <c r="AD12" s="141">
        <f>AD209</f>
        <v>1.27</v>
      </c>
      <c r="AE12" s="142">
        <f aca="true" t="shared" si="16" ref="AE12:AO12">AE209</f>
        <v>0</v>
      </c>
      <c r="AF12" s="142">
        <f t="shared" si="16"/>
        <v>1.27</v>
      </c>
      <c r="AG12" s="142">
        <f t="shared" si="16"/>
        <v>0</v>
      </c>
      <c r="AH12" s="142">
        <f t="shared" si="16"/>
        <v>0</v>
      </c>
      <c r="AI12" s="142">
        <f t="shared" si="16"/>
        <v>0</v>
      </c>
      <c r="AJ12" s="141">
        <f t="shared" si="16"/>
        <v>8.91</v>
      </c>
      <c r="AK12" s="142">
        <f t="shared" si="16"/>
        <v>0</v>
      </c>
      <c r="AL12" s="142">
        <f t="shared" si="16"/>
        <v>8.91</v>
      </c>
      <c r="AM12" s="142">
        <f t="shared" si="16"/>
        <v>0</v>
      </c>
      <c r="AN12" s="142">
        <f t="shared" si="16"/>
        <v>0</v>
      </c>
      <c r="AO12" s="142">
        <f t="shared" si="16"/>
        <v>0</v>
      </c>
      <c r="AP12" s="143">
        <f>AP209</f>
        <v>1748.6000000000001</v>
      </c>
      <c r="AQ12" s="137">
        <f t="shared" si="5"/>
        <v>0.18222753969980424</v>
      </c>
      <c r="AR12" s="138">
        <f t="shared" si="10"/>
        <v>0.13208771246918385</v>
      </c>
      <c r="AS12" s="139">
        <f>W12-'[5]19-5'!W16</f>
        <v>1.6649999999999991</v>
      </c>
      <c r="AT12" s="140">
        <f>AC12-'[5]19-5'!AC16</f>
        <v>0.8500000000000014</v>
      </c>
    </row>
    <row r="13" spans="1:46" ht="15">
      <c r="A13" s="162">
        <v>6</v>
      </c>
      <c r="B13" s="132" t="s">
        <v>401</v>
      </c>
      <c r="C13" s="133">
        <f t="shared" si="6"/>
        <v>42.797</v>
      </c>
      <c r="D13" s="142">
        <f>'[4]xa'!D15+'[4]Phuong, thi tran'!D14</f>
        <v>0.25</v>
      </c>
      <c r="E13" s="142">
        <f>'[4]xa'!E15+'[4]Phuong, thi tran'!E14</f>
        <v>10.4517</v>
      </c>
      <c r="F13" s="142">
        <f>'[4]xa'!F15+'[4]Phuong, thi tran'!F14</f>
        <v>20.852</v>
      </c>
      <c r="G13" s="142">
        <f>'[4]xa'!G15+'[4]Phuong, thi tran'!G14</f>
        <v>7.513300000000001</v>
      </c>
      <c r="H13" s="142">
        <f>'[4]xa'!H15</f>
        <v>3.73</v>
      </c>
      <c r="I13" s="133">
        <f>'[4]Ranh dang ky'!C14</f>
        <v>21.164</v>
      </c>
      <c r="J13" s="141">
        <f>J261</f>
        <v>4.171</v>
      </c>
      <c r="K13" s="142">
        <f aca="true" t="shared" si="17" ref="K13:U13">K261</f>
        <v>0.575</v>
      </c>
      <c r="L13" s="142">
        <f t="shared" si="17"/>
        <v>0</v>
      </c>
      <c r="M13" s="142">
        <f t="shared" si="17"/>
        <v>0.536</v>
      </c>
      <c r="N13" s="142">
        <f t="shared" si="17"/>
        <v>3.06</v>
      </c>
      <c r="O13" s="142">
        <f t="shared" si="17"/>
        <v>0</v>
      </c>
      <c r="P13" s="141">
        <f t="shared" si="17"/>
        <v>16.993000000000002</v>
      </c>
      <c r="Q13" s="142">
        <f t="shared" si="17"/>
        <v>0.5</v>
      </c>
      <c r="R13" s="142">
        <f t="shared" si="17"/>
        <v>0.3</v>
      </c>
      <c r="S13" s="142">
        <f t="shared" si="17"/>
        <v>3.5330000000000004</v>
      </c>
      <c r="T13" s="142">
        <f t="shared" si="17"/>
        <v>12.66</v>
      </c>
      <c r="U13" s="142">
        <f t="shared" si="17"/>
        <v>0</v>
      </c>
      <c r="V13" s="127">
        <f>'[4]xa'!I15+'[4]Phuong, thi tran'!H14+'[4]Ranh dang ky'!N14</f>
        <v>6734.487701</v>
      </c>
      <c r="W13" s="136">
        <f t="shared" si="3"/>
        <v>7.04</v>
      </c>
      <c r="X13" s="142">
        <v>0.3</v>
      </c>
      <c r="Y13" s="142">
        <v>0.48</v>
      </c>
      <c r="Z13" s="142">
        <v>6.26</v>
      </c>
      <c r="AA13" s="142">
        <f aca="true" t="shared" si="18" ref="AA13:AO13">AA261</f>
        <v>0</v>
      </c>
      <c r="AB13" s="142">
        <f t="shared" si="18"/>
        <v>0</v>
      </c>
      <c r="AC13" s="136">
        <f t="shared" si="8"/>
        <v>0.477</v>
      </c>
      <c r="AD13" s="141">
        <f t="shared" si="18"/>
        <v>0.477</v>
      </c>
      <c r="AE13" s="142">
        <f t="shared" si="18"/>
        <v>0</v>
      </c>
      <c r="AF13" s="142">
        <f t="shared" si="18"/>
        <v>0</v>
      </c>
      <c r="AG13" s="142">
        <f t="shared" si="18"/>
        <v>0.229</v>
      </c>
      <c r="AH13" s="142">
        <f t="shared" si="18"/>
        <v>0.248</v>
      </c>
      <c r="AI13" s="142">
        <f t="shared" si="18"/>
        <v>0</v>
      </c>
      <c r="AJ13" s="141">
        <f t="shared" si="18"/>
        <v>0</v>
      </c>
      <c r="AK13" s="142">
        <f t="shared" si="18"/>
        <v>0</v>
      </c>
      <c r="AL13" s="142">
        <f t="shared" si="18"/>
        <v>0</v>
      </c>
      <c r="AM13" s="142">
        <f t="shared" si="18"/>
        <v>0</v>
      </c>
      <c r="AN13" s="142">
        <f t="shared" si="18"/>
        <v>0</v>
      </c>
      <c r="AO13" s="142">
        <f t="shared" si="18"/>
        <v>0</v>
      </c>
      <c r="AP13" s="143">
        <v>1037</v>
      </c>
      <c r="AQ13" s="137">
        <f t="shared" si="5"/>
        <v>0.16449751150781597</v>
      </c>
      <c r="AR13" s="138">
        <f t="shared" si="10"/>
        <v>0.022538272538272536</v>
      </c>
      <c r="AS13" s="139">
        <f>W13-'[5]19-5'!W17</f>
        <v>0</v>
      </c>
      <c r="AT13" s="140">
        <f>AC13-'[5]19-5'!AC17</f>
        <v>0</v>
      </c>
    </row>
    <row r="14" spans="1:46" ht="15">
      <c r="A14" s="162">
        <v>7</v>
      </c>
      <c r="B14" s="132" t="s">
        <v>402</v>
      </c>
      <c r="C14" s="133">
        <f t="shared" si="6"/>
        <v>36</v>
      </c>
      <c r="D14" s="142">
        <f aca="true" t="shared" si="19" ref="D14:I14">D303</f>
        <v>0</v>
      </c>
      <c r="E14" s="142">
        <f t="shared" si="19"/>
        <v>8.5</v>
      </c>
      <c r="F14" s="142">
        <f t="shared" si="19"/>
        <v>13</v>
      </c>
      <c r="G14" s="142">
        <f t="shared" si="19"/>
        <v>14.5</v>
      </c>
      <c r="H14" s="142">
        <f t="shared" si="19"/>
        <v>0</v>
      </c>
      <c r="I14" s="133">
        <f t="shared" si="19"/>
        <v>22.1</v>
      </c>
      <c r="J14" s="141">
        <f>J303</f>
        <v>13.3</v>
      </c>
      <c r="K14" s="142">
        <f aca="true" t="shared" si="20" ref="K14:U14">K303</f>
        <v>0</v>
      </c>
      <c r="L14" s="142">
        <f t="shared" si="20"/>
        <v>0</v>
      </c>
      <c r="M14" s="142">
        <f t="shared" si="20"/>
        <v>12.3</v>
      </c>
      <c r="N14" s="142">
        <f t="shared" si="20"/>
        <v>1</v>
      </c>
      <c r="O14" s="142">
        <f t="shared" si="20"/>
        <v>0</v>
      </c>
      <c r="P14" s="141">
        <f t="shared" si="20"/>
        <v>8.8</v>
      </c>
      <c r="Q14" s="142">
        <f t="shared" si="20"/>
        <v>0</v>
      </c>
      <c r="R14" s="142">
        <f t="shared" si="20"/>
        <v>0</v>
      </c>
      <c r="S14" s="142">
        <f t="shared" si="20"/>
        <v>8.3</v>
      </c>
      <c r="T14" s="142">
        <f t="shared" si="20"/>
        <v>0.5</v>
      </c>
      <c r="U14" s="142">
        <f t="shared" si="20"/>
        <v>0</v>
      </c>
      <c r="V14" s="127">
        <f>'[4]xa'!I16+'[4]Phuong, thi tran'!H15+'[4]Ranh dang ky'!N15</f>
        <v>6286.0445</v>
      </c>
      <c r="W14" s="136">
        <f>SUM(X14:AB14)</f>
        <v>6.970000000000001</v>
      </c>
      <c r="X14" s="142">
        <f>X303</f>
        <v>0</v>
      </c>
      <c r="Y14" s="142">
        <f>Y303</f>
        <v>0.2</v>
      </c>
      <c r="Z14" s="142">
        <f>Z303</f>
        <v>6.07</v>
      </c>
      <c r="AA14" s="142">
        <f>AA303</f>
        <v>0.7</v>
      </c>
      <c r="AB14" s="142">
        <f>AB303</f>
        <v>0</v>
      </c>
      <c r="AC14" s="136">
        <f t="shared" si="8"/>
        <v>2.59</v>
      </c>
      <c r="AD14" s="141">
        <f>AD303</f>
        <v>2.3899999999999997</v>
      </c>
      <c r="AE14" s="142">
        <f aca="true" t="shared" si="21" ref="AE14:AP14">AE303</f>
        <v>0</v>
      </c>
      <c r="AF14" s="142">
        <f t="shared" si="21"/>
        <v>0</v>
      </c>
      <c r="AG14" s="142">
        <f t="shared" si="21"/>
        <v>2.2</v>
      </c>
      <c r="AH14" s="142">
        <f t="shared" si="21"/>
        <v>0.19</v>
      </c>
      <c r="AI14" s="142">
        <f t="shared" si="21"/>
        <v>0</v>
      </c>
      <c r="AJ14" s="141">
        <f t="shared" si="21"/>
        <v>0.2</v>
      </c>
      <c r="AK14" s="142">
        <f t="shared" si="21"/>
        <v>0</v>
      </c>
      <c r="AL14" s="142">
        <f t="shared" si="21"/>
        <v>0</v>
      </c>
      <c r="AM14" s="142">
        <f t="shared" si="21"/>
        <v>0.2</v>
      </c>
      <c r="AN14" s="142">
        <f t="shared" si="21"/>
        <v>0</v>
      </c>
      <c r="AO14" s="142">
        <f t="shared" si="21"/>
        <v>0</v>
      </c>
      <c r="AP14" s="143">
        <f t="shared" si="21"/>
        <v>1087</v>
      </c>
      <c r="AQ14" s="137">
        <f t="shared" si="5"/>
        <v>0.19361111111111112</v>
      </c>
      <c r="AR14" s="138">
        <f>AC14/I14</f>
        <v>0.11719457013574659</v>
      </c>
      <c r="AS14" s="139">
        <f>W14-'[5]19-5'!W18</f>
        <v>0</v>
      </c>
      <c r="AT14" s="140">
        <f>AC14-'[5]19-5'!AC18</f>
        <v>0</v>
      </c>
    </row>
    <row r="15" spans="1:46" ht="15">
      <c r="A15" s="162">
        <v>8</v>
      </c>
      <c r="B15" s="132" t="s">
        <v>403</v>
      </c>
      <c r="C15" s="133">
        <f t="shared" si="6"/>
        <v>96.07799999999999</v>
      </c>
      <c r="D15" s="142">
        <f>'[4]xa'!D17+'[4]Phuong, thi tran'!D16</f>
        <v>7.125</v>
      </c>
      <c r="E15" s="142">
        <f>'[4]xa'!E17+'[4]Phuong, thi tran'!E16</f>
        <v>22.302999999999997</v>
      </c>
      <c r="F15" s="142">
        <f>'[4]xa'!F17+'[4]Phuong, thi tran'!F16</f>
        <v>49.90299999999999</v>
      </c>
      <c r="G15" s="142">
        <f>'[4]xa'!G17+'[4]Phuong, thi tran'!G16</f>
        <v>13.116999999999999</v>
      </c>
      <c r="H15" s="142">
        <f>'[4]xa'!H17</f>
        <v>3.63</v>
      </c>
      <c r="I15" s="133">
        <f>'[4]Ranh dang ky'!C16</f>
        <v>4.65</v>
      </c>
      <c r="J15" s="141">
        <f>J348</f>
        <v>1.65</v>
      </c>
      <c r="K15" s="142">
        <f aca="true" t="shared" si="22" ref="K15:U15">K348</f>
        <v>0</v>
      </c>
      <c r="L15" s="142">
        <f t="shared" si="22"/>
        <v>1.65</v>
      </c>
      <c r="M15" s="142">
        <f t="shared" si="22"/>
        <v>0</v>
      </c>
      <c r="N15" s="142">
        <f t="shared" si="22"/>
        <v>0</v>
      </c>
      <c r="O15" s="142">
        <f t="shared" si="22"/>
        <v>0</v>
      </c>
      <c r="P15" s="141">
        <f t="shared" si="22"/>
        <v>3</v>
      </c>
      <c r="Q15" s="142">
        <f t="shared" si="22"/>
        <v>0.5</v>
      </c>
      <c r="R15" s="142">
        <f t="shared" si="22"/>
        <v>2.1</v>
      </c>
      <c r="S15" s="142">
        <f t="shared" si="22"/>
        <v>0</v>
      </c>
      <c r="T15" s="142">
        <f t="shared" si="22"/>
        <v>0.4</v>
      </c>
      <c r="U15" s="142">
        <f t="shared" si="22"/>
        <v>0</v>
      </c>
      <c r="V15" s="127">
        <f>'[4]xa'!I17+'[4]Phuong, thi tran'!H16+'[4]Ranh dang ky'!N16</f>
        <v>13053.07707</v>
      </c>
      <c r="W15" s="136">
        <f t="shared" si="3"/>
        <v>49.204</v>
      </c>
      <c r="X15" s="139">
        <f>X348</f>
        <v>3.8</v>
      </c>
      <c r="Y15" s="139">
        <f>Y348</f>
        <v>6.566000000000001</v>
      </c>
      <c r="Z15" s="139">
        <f>Z348</f>
        <v>34.683</v>
      </c>
      <c r="AA15" s="139">
        <f>AA348</f>
        <v>3.505</v>
      </c>
      <c r="AB15" s="139">
        <f>AB348</f>
        <v>0.65</v>
      </c>
      <c r="AC15" s="136">
        <f t="shared" si="8"/>
        <v>0</v>
      </c>
      <c r="AD15" s="141">
        <f>AD348</f>
        <v>0</v>
      </c>
      <c r="AE15" s="142">
        <f aca="true" t="shared" si="23" ref="AE15:AP15">AE348</f>
        <v>0</v>
      </c>
      <c r="AF15" s="142">
        <f t="shared" si="23"/>
        <v>0</v>
      </c>
      <c r="AG15" s="142">
        <f t="shared" si="23"/>
        <v>0</v>
      </c>
      <c r="AH15" s="142">
        <f t="shared" si="23"/>
        <v>0</v>
      </c>
      <c r="AI15" s="142">
        <f t="shared" si="23"/>
        <v>0</v>
      </c>
      <c r="AJ15" s="141">
        <f t="shared" si="23"/>
        <v>0</v>
      </c>
      <c r="AK15" s="142">
        <f t="shared" si="23"/>
        <v>0</v>
      </c>
      <c r="AL15" s="142">
        <f t="shared" si="23"/>
        <v>0</v>
      </c>
      <c r="AM15" s="142">
        <f t="shared" si="23"/>
        <v>0</v>
      </c>
      <c r="AN15" s="142">
        <f t="shared" si="23"/>
        <v>0</v>
      </c>
      <c r="AO15" s="142">
        <f t="shared" si="23"/>
        <v>0</v>
      </c>
      <c r="AP15" s="143">
        <f t="shared" si="23"/>
        <v>6983.1</v>
      </c>
      <c r="AQ15" s="137">
        <f t="shared" si="5"/>
        <v>0.5121255646453924</v>
      </c>
      <c r="AR15" s="138">
        <f t="shared" si="10"/>
        <v>0</v>
      </c>
      <c r="AS15" s="139">
        <f>W15-'[5]19-5'!W19</f>
        <v>3.409000000000013</v>
      </c>
      <c r="AT15" s="140">
        <f>AC15-'[5]19-5'!AC19</f>
        <v>0</v>
      </c>
    </row>
    <row r="16" spans="1:46" ht="15">
      <c r="A16" s="162">
        <v>9</v>
      </c>
      <c r="B16" s="132" t="s">
        <v>404</v>
      </c>
      <c r="C16" s="133">
        <f t="shared" si="6"/>
        <v>34.949999999999996</v>
      </c>
      <c r="D16" s="142">
        <f>'[4]xa'!D18</f>
        <v>0</v>
      </c>
      <c r="E16" s="142">
        <f>'[4]xa'!E18</f>
        <v>8.55</v>
      </c>
      <c r="F16" s="142">
        <f>'[4]xa'!F18</f>
        <v>12.6</v>
      </c>
      <c r="G16" s="142">
        <f>'[4]xa'!G18</f>
        <v>13.4</v>
      </c>
      <c r="H16" s="142">
        <f>'[4]xa'!H18</f>
        <v>0.4</v>
      </c>
      <c r="I16" s="133">
        <f>'[4]Ranh dang ky'!C17</f>
        <v>42.129000000000005</v>
      </c>
      <c r="J16" s="141">
        <f>J434</f>
        <v>8.82</v>
      </c>
      <c r="K16" s="142">
        <f aca="true" t="shared" si="24" ref="K16:U16">K434</f>
        <v>6.92</v>
      </c>
      <c r="L16" s="142">
        <f t="shared" si="24"/>
        <v>1.9</v>
      </c>
      <c r="M16" s="142">
        <f t="shared" si="24"/>
        <v>0</v>
      </c>
      <c r="N16" s="142">
        <f t="shared" si="24"/>
        <v>0</v>
      </c>
      <c r="O16" s="142">
        <f t="shared" si="24"/>
        <v>0</v>
      </c>
      <c r="P16" s="141">
        <f t="shared" si="24"/>
        <v>33.309</v>
      </c>
      <c r="Q16" s="142">
        <f t="shared" si="24"/>
        <v>7.4110000000000005</v>
      </c>
      <c r="R16" s="142">
        <f t="shared" si="24"/>
        <v>5.453</v>
      </c>
      <c r="S16" s="142">
        <f t="shared" si="24"/>
        <v>9.55</v>
      </c>
      <c r="T16" s="142">
        <f t="shared" si="24"/>
        <v>10.895</v>
      </c>
      <c r="U16" s="142">
        <f t="shared" si="24"/>
        <v>0</v>
      </c>
      <c r="V16" s="127">
        <f>'[4]xa'!I18+'[4]Ranh dang ky'!N17</f>
        <v>7303.441048</v>
      </c>
      <c r="W16" s="136">
        <f t="shared" si="3"/>
        <v>4.484</v>
      </c>
      <c r="X16" s="142">
        <f>X434</f>
        <v>0</v>
      </c>
      <c r="Y16" s="142">
        <f>Y434</f>
        <v>2.9599999999999995</v>
      </c>
      <c r="Z16" s="142">
        <f>Z434</f>
        <v>1.524</v>
      </c>
      <c r="AA16" s="142">
        <f>AA434</f>
        <v>0</v>
      </c>
      <c r="AB16" s="142">
        <f>AB434</f>
        <v>0</v>
      </c>
      <c r="AC16" s="136">
        <f t="shared" si="8"/>
        <v>2.35</v>
      </c>
      <c r="AD16" s="141">
        <f>AD434</f>
        <v>0</v>
      </c>
      <c r="AE16" s="142">
        <f aca="true" t="shared" si="25" ref="AE16:AP16">AE434</f>
        <v>0</v>
      </c>
      <c r="AF16" s="142">
        <f t="shared" si="25"/>
        <v>0</v>
      </c>
      <c r="AG16" s="142">
        <f t="shared" si="25"/>
        <v>0</v>
      </c>
      <c r="AH16" s="142">
        <f t="shared" si="25"/>
        <v>0</v>
      </c>
      <c r="AI16" s="142">
        <f t="shared" si="25"/>
        <v>0</v>
      </c>
      <c r="AJ16" s="141">
        <f t="shared" si="25"/>
        <v>2.35</v>
      </c>
      <c r="AK16" s="142">
        <f t="shared" si="25"/>
        <v>0</v>
      </c>
      <c r="AL16" s="142">
        <f t="shared" si="25"/>
        <v>0</v>
      </c>
      <c r="AM16" s="142">
        <f t="shared" si="25"/>
        <v>2.35</v>
      </c>
      <c r="AN16" s="142">
        <f t="shared" si="25"/>
        <v>0</v>
      </c>
      <c r="AO16" s="142">
        <f t="shared" si="25"/>
        <v>0</v>
      </c>
      <c r="AP16" s="143">
        <f t="shared" si="25"/>
        <v>851.8</v>
      </c>
      <c r="AQ16" s="137">
        <f t="shared" si="5"/>
        <v>0.12829756795422034</v>
      </c>
      <c r="AR16" s="138">
        <f t="shared" si="10"/>
        <v>0.0557810534311282</v>
      </c>
      <c r="AS16" s="139">
        <f>W16-'[5]19-5'!W20</f>
        <v>1.084</v>
      </c>
      <c r="AT16" s="140">
        <f>AC16-'[5]19-5'!AC20</f>
        <v>0</v>
      </c>
    </row>
    <row r="17" spans="1:46" ht="15">
      <c r="A17" s="162">
        <v>10</v>
      </c>
      <c r="B17" s="132" t="s">
        <v>405</v>
      </c>
      <c r="C17" s="133">
        <f t="shared" si="6"/>
        <v>15.677</v>
      </c>
      <c r="D17" s="142">
        <f>'[4]xa'!D19+'[4]Phuong, thi tran'!D17</f>
        <v>0</v>
      </c>
      <c r="E17" s="142">
        <f>'[4]xa'!E19+'[4]Phuong, thi tran'!E17</f>
        <v>3.371</v>
      </c>
      <c r="F17" s="142">
        <f>'[4]xa'!F19+'[4]Phuong, thi tran'!F17</f>
        <v>10.806</v>
      </c>
      <c r="G17" s="142">
        <f>'[4]xa'!G19+'[4]Phuong, thi tran'!G17</f>
        <v>1.5</v>
      </c>
      <c r="H17" s="142">
        <f>'[4]xa'!H19</f>
        <v>0</v>
      </c>
      <c r="I17" s="133">
        <f>'[4]Ranh dang ky'!C18</f>
        <v>14.836</v>
      </c>
      <c r="J17" s="141">
        <f>J460</f>
        <v>0</v>
      </c>
      <c r="K17" s="142">
        <f aca="true" t="shared" si="26" ref="K17:U17">K460</f>
        <v>0</v>
      </c>
      <c r="L17" s="142">
        <f t="shared" si="26"/>
        <v>0</v>
      </c>
      <c r="M17" s="142">
        <f t="shared" si="26"/>
        <v>0</v>
      </c>
      <c r="N17" s="142">
        <f t="shared" si="26"/>
        <v>0</v>
      </c>
      <c r="O17" s="142">
        <f t="shared" si="26"/>
        <v>0</v>
      </c>
      <c r="P17" s="141">
        <f t="shared" si="26"/>
        <v>14.835999999999999</v>
      </c>
      <c r="Q17" s="142">
        <f t="shared" si="26"/>
        <v>2.283</v>
      </c>
      <c r="R17" s="142">
        <f t="shared" si="26"/>
        <v>0</v>
      </c>
      <c r="S17" s="142">
        <f t="shared" si="26"/>
        <v>3.65</v>
      </c>
      <c r="T17" s="142">
        <f t="shared" si="26"/>
        <v>8.903</v>
      </c>
      <c r="U17" s="142">
        <f t="shared" si="26"/>
        <v>0</v>
      </c>
      <c r="V17" s="127">
        <f>'[4]xa'!I19+'[4]Phuong, thi tran'!H17+'[4]Ranh dang ky'!N18</f>
        <v>2847.0317079999995</v>
      </c>
      <c r="W17" s="136">
        <f t="shared" si="3"/>
        <v>0</v>
      </c>
      <c r="X17" s="142">
        <f>X460</f>
        <v>0</v>
      </c>
      <c r="Y17" s="142">
        <f>Y460</f>
        <v>0</v>
      </c>
      <c r="Z17" s="142">
        <f>Z460</f>
        <v>0</v>
      </c>
      <c r="AA17" s="142">
        <f>AA460</f>
        <v>0</v>
      </c>
      <c r="AB17" s="142">
        <f>AB460</f>
        <v>0</v>
      </c>
      <c r="AC17" s="136">
        <f t="shared" si="8"/>
        <v>0</v>
      </c>
      <c r="AD17" s="141">
        <f>AD460</f>
        <v>0</v>
      </c>
      <c r="AE17" s="142">
        <f aca="true" t="shared" si="27" ref="AE17:AO17">AE460</f>
        <v>0</v>
      </c>
      <c r="AF17" s="142">
        <f t="shared" si="27"/>
        <v>0</v>
      </c>
      <c r="AG17" s="142">
        <f t="shared" si="27"/>
        <v>0</v>
      </c>
      <c r="AH17" s="142">
        <f t="shared" si="27"/>
        <v>0</v>
      </c>
      <c r="AI17" s="142">
        <f t="shared" si="27"/>
        <v>0</v>
      </c>
      <c r="AJ17" s="141">
        <f t="shared" si="27"/>
        <v>0</v>
      </c>
      <c r="AK17" s="142">
        <f t="shared" si="27"/>
        <v>0</v>
      </c>
      <c r="AL17" s="142">
        <f t="shared" si="27"/>
        <v>0</v>
      </c>
      <c r="AM17" s="142">
        <f t="shared" si="27"/>
        <v>0</v>
      </c>
      <c r="AN17" s="142">
        <f t="shared" si="27"/>
        <v>0</v>
      </c>
      <c r="AO17" s="142">
        <f t="shared" si="27"/>
        <v>0</v>
      </c>
      <c r="AP17" s="133">
        <f>AP460</f>
        <v>0</v>
      </c>
      <c r="AQ17" s="137">
        <f t="shared" si="5"/>
        <v>0</v>
      </c>
      <c r="AR17" s="138">
        <f t="shared" si="10"/>
        <v>0</v>
      </c>
      <c r="AS17" s="139">
        <f>W17-'[5]19-5'!W21</f>
        <v>0</v>
      </c>
      <c r="AT17" s="140">
        <f>AC17-'[5]19-5'!AC21</f>
        <v>0</v>
      </c>
    </row>
    <row r="18" spans="1:46" ht="15">
      <c r="A18" s="162">
        <v>11</v>
      </c>
      <c r="B18" s="132" t="s">
        <v>406</v>
      </c>
      <c r="C18" s="133">
        <f t="shared" si="6"/>
        <v>6.74</v>
      </c>
      <c r="D18" s="142">
        <f>'[4]xa'!D20+'[4]Phuong, thi tran'!D13</f>
        <v>0</v>
      </c>
      <c r="E18" s="142">
        <f>'[4]xa'!E20+'[4]Phuong, thi tran'!E13</f>
        <v>2.45</v>
      </c>
      <c r="F18" s="142">
        <f>'[4]xa'!F20+'[4]Phuong, thi tran'!F13</f>
        <v>0.39</v>
      </c>
      <c r="G18" s="142">
        <f>'[4]xa'!G20+'[4]Phuong, thi tran'!G13</f>
        <v>3.9000000000000004</v>
      </c>
      <c r="H18" s="142">
        <f>'[4]xa'!H20</f>
        <v>0</v>
      </c>
      <c r="I18" s="133">
        <f>'[4]Ranh dang ky'!C13</f>
        <v>3.74</v>
      </c>
      <c r="J18" s="141">
        <f>J228</f>
        <v>0</v>
      </c>
      <c r="K18" s="142">
        <f aca="true" t="shared" si="28" ref="K18:U18">K228</f>
        <v>0</v>
      </c>
      <c r="L18" s="142">
        <f t="shared" si="28"/>
        <v>0</v>
      </c>
      <c r="M18" s="142">
        <f t="shared" si="28"/>
        <v>0</v>
      </c>
      <c r="N18" s="142">
        <f t="shared" si="28"/>
        <v>0</v>
      </c>
      <c r="O18" s="142">
        <f t="shared" si="28"/>
        <v>0</v>
      </c>
      <c r="P18" s="141">
        <f t="shared" si="28"/>
        <v>3.74</v>
      </c>
      <c r="Q18" s="142">
        <f t="shared" si="28"/>
        <v>0</v>
      </c>
      <c r="R18" s="142">
        <f t="shared" si="28"/>
        <v>0</v>
      </c>
      <c r="S18" s="142">
        <f t="shared" si="28"/>
        <v>3.74</v>
      </c>
      <c r="T18" s="142">
        <f t="shared" si="28"/>
        <v>0</v>
      </c>
      <c r="U18" s="142">
        <f t="shared" si="28"/>
        <v>0</v>
      </c>
      <c r="V18" s="127">
        <f>'[4]xa'!I20+'[4]Phuong, thi tran'!H13+'[4]Ranh dang ky'!N13</f>
        <v>1182.66464</v>
      </c>
      <c r="W18" s="136">
        <f>SUM(X18:AB18)</f>
        <v>0</v>
      </c>
      <c r="X18" s="142">
        <f>X228</f>
        <v>0</v>
      </c>
      <c r="Y18" s="142">
        <f>Y228</f>
        <v>0</v>
      </c>
      <c r="Z18" s="142">
        <f>Z228</f>
        <v>0</v>
      </c>
      <c r="AA18" s="142">
        <f>AA228</f>
        <v>0</v>
      </c>
      <c r="AB18" s="142">
        <f>AB228</f>
        <v>0</v>
      </c>
      <c r="AC18" s="136">
        <f t="shared" si="8"/>
        <v>0</v>
      </c>
      <c r="AD18" s="141">
        <f>AD228</f>
        <v>0</v>
      </c>
      <c r="AE18" s="142">
        <f aca="true" t="shared" si="29" ref="AE18:AO18">AE228</f>
        <v>0</v>
      </c>
      <c r="AF18" s="142">
        <f t="shared" si="29"/>
        <v>0</v>
      </c>
      <c r="AG18" s="142">
        <f t="shared" si="29"/>
        <v>0</v>
      </c>
      <c r="AH18" s="142">
        <f t="shared" si="29"/>
        <v>0</v>
      </c>
      <c r="AI18" s="142">
        <f t="shared" si="29"/>
        <v>0</v>
      </c>
      <c r="AJ18" s="141">
        <f t="shared" si="29"/>
        <v>0</v>
      </c>
      <c r="AK18" s="142">
        <f t="shared" si="29"/>
        <v>0</v>
      </c>
      <c r="AL18" s="142">
        <f t="shared" si="29"/>
        <v>0</v>
      </c>
      <c r="AM18" s="142">
        <f t="shared" si="29"/>
        <v>0</v>
      </c>
      <c r="AN18" s="142">
        <f t="shared" si="29"/>
        <v>0</v>
      </c>
      <c r="AO18" s="142">
        <f t="shared" si="29"/>
        <v>0</v>
      </c>
      <c r="AP18" s="133">
        <f>AP228</f>
        <v>0</v>
      </c>
      <c r="AQ18" s="137">
        <f t="shared" si="5"/>
        <v>0</v>
      </c>
      <c r="AR18" s="138">
        <f t="shared" si="10"/>
        <v>0</v>
      </c>
      <c r="AS18" s="139">
        <f>W18-'[5]19-5'!W22</f>
        <v>0</v>
      </c>
      <c r="AT18" s="140">
        <f>AC18-'[5]19-5'!AC22</f>
        <v>0</v>
      </c>
    </row>
    <row r="19" spans="1:46" ht="15" hidden="1">
      <c r="A19" s="116" t="s">
        <v>101</v>
      </c>
      <c r="B19" s="124" t="s">
        <v>407</v>
      </c>
      <c r="C19" s="133">
        <f aca="true" t="shared" si="30" ref="C19:AO19">+SUM(C20:C21)</f>
        <v>144.103</v>
      </c>
      <c r="D19" s="133">
        <f t="shared" si="30"/>
        <v>10.226</v>
      </c>
      <c r="E19" s="133">
        <f t="shared" si="30"/>
        <v>32.047</v>
      </c>
      <c r="F19" s="133">
        <f t="shared" si="30"/>
        <v>72.14</v>
      </c>
      <c r="G19" s="133">
        <f t="shared" si="30"/>
        <v>25.119999999999997</v>
      </c>
      <c r="H19" s="133">
        <f t="shared" si="30"/>
        <v>4.57</v>
      </c>
      <c r="I19" s="133">
        <f t="shared" si="30"/>
        <v>30.818</v>
      </c>
      <c r="J19" s="141">
        <f t="shared" si="30"/>
        <v>9.498</v>
      </c>
      <c r="K19" s="133">
        <f t="shared" si="30"/>
        <v>3.5400000000000005</v>
      </c>
      <c r="L19" s="133">
        <f t="shared" si="30"/>
        <v>5.958</v>
      </c>
      <c r="M19" s="133">
        <f t="shared" si="30"/>
        <v>0</v>
      </c>
      <c r="N19" s="133">
        <f t="shared" si="30"/>
        <v>0</v>
      </c>
      <c r="O19" s="133">
        <f t="shared" si="30"/>
        <v>0</v>
      </c>
      <c r="P19" s="141">
        <f t="shared" si="30"/>
        <v>21.32</v>
      </c>
      <c r="Q19" s="133">
        <f t="shared" si="30"/>
        <v>1.98</v>
      </c>
      <c r="R19" s="133">
        <f t="shared" si="30"/>
        <v>17.88</v>
      </c>
      <c r="S19" s="133">
        <f t="shared" si="30"/>
        <v>0.27</v>
      </c>
      <c r="T19" s="133">
        <f t="shared" si="30"/>
        <v>1.19</v>
      </c>
      <c r="U19" s="133">
        <f t="shared" si="30"/>
        <v>0</v>
      </c>
      <c r="V19" s="143">
        <f t="shared" si="30"/>
        <v>21030.830564000004</v>
      </c>
      <c r="W19" s="136">
        <f t="shared" si="30"/>
        <v>16.246000000000002</v>
      </c>
      <c r="X19" s="133">
        <f>+SUM(X20:X21)</f>
        <v>0</v>
      </c>
      <c r="Y19" s="133">
        <f>+SUM(Y20:Y21)</f>
        <v>4.82</v>
      </c>
      <c r="Z19" s="133">
        <f>+SUM(Z20:Z21)</f>
        <v>6.366</v>
      </c>
      <c r="AA19" s="133">
        <f>+SUM(AA20:AA21)</f>
        <v>4.8100000000000005</v>
      </c>
      <c r="AB19" s="133">
        <f>+SUM(AB20:AB21)</f>
        <v>0.25</v>
      </c>
      <c r="AC19" s="136">
        <f t="shared" si="30"/>
        <v>0</v>
      </c>
      <c r="AD19" s="146">
        <f t="shared" si="30"/>
        <v>0</v>
      </c>
      <c r="AE19" s="136">
        <f t="shared" si="30"/>
        <v>0</v>
      </c>
      <c r="AF19" s="136">
        <f t="shared" si="30"/>
        <v>0</v>
      </c>
      <c r="AG19" s="136">
        <f t="shared" si="30"/>
        <v>0</v>
      </c>
      <c r="AH19" s="136">
        <f t="shared" si="30"/>
        <v>0</v>
      </c>
      <c r="AI19" s="136">
        <f t="shared" si="30"/>
        <v>0</v>
      </c>
      <c r="AJ19" s="146">
        <f t="shared" si="30"/>
        <v>0</v>
      </c>
      <c r="AK19" s="136">
        <f t="shared" si="30"/>
        <v>0</v>
      </c>
      <c r="AL19" s="136">
        <f t="shared" si="30"/>
        <v>0</v>
      </c>
      <c r="AM19" s="136">
        <f t="shared" si="30"/>
        <v>0</v>
      </c>
      <c r="AN19" s="136">
        <f t="shared" si="30"/>
        <v>0</v>
      </c>
      <c r="AO19" s="136">
        <f t="shared" si="30"/>
        <v>0</v>
      </c>
      <c r="AP19" s="143">
        <f>+SUM(AP20:AP21)</f>
        <v>2810.7</v>
      </c>
      <c r="AQ19" s="147"/>
      <c r="AR19" s="138"/>
      <c r="AS19" s="136">
        <f>+SUM(AS20:AS21)</f>
        <v>4.13</v>
      </c>
      <c r="AT19" s="136">
        <f>+SUM(AT20:AT21)</f>
        <v>0</v>
      </c>
    </row>
    <row r="20" spans="1:46" ht="15">
      <c r="A20" s="162">
        <v>12</v>
      </c>
      <c r="B20" s="132" t="s">
        <v>408</v>
      </c>
      <c r="C20" s="133">
        <f t="shared" si="6"/>
        <v>123.903</v>
      </c>
      <c r="D20" s="142">
        <f>'[4]xa'!D22+'[4]Phuong, thi tran'!D18</f>
        <v>10.226</v>
      </c>
      <c r="E20" s="142">
        <f>'[4]xa'!E22+'[4]Phuong, thi tran'!E18</f>
        <v>29.547</v>
      </c>
      <c r="F20" s="142">
        <f>'[4]xa'!F22+'[4]Phuong, thi tran'!F18</f>
        <v>67.11</v>
      </c>
      <c r="G20" s="142">
        <f>'[4]xa'!G22+'[4]Phuong, thi tran'!G18</f>
        <v>13.45</v>
      </c>
      <c r="H20" s="142">
        <f>'[4]xa'!H22</f>
        <v>3.57</v>
      </c>
      <c r="I20" s="148">
        <f>'[4]Ranh dang ky'!C20</f>
        <v>23.718</v>
      </c>
      <c r="J20" s="149">
        <f>J409</f>
        <v>5.898</v>
      </c>
      <c r="K20" s="145">
        <f aca="true" t="shared" si="31" ref="K20:U20">K409</f>
        <v>2.9400000000000004</v>
      </c>
      <c r="L20" s="145">
        <f t="shared" si="31"/>
        <v>2.958</v>
      </c>
      <c r="M20" s="145">
        <f t="shared" si="31"/>
        <v>0</v>
      </c>
      <c r="N20" s="145">
        <f t="shared" si="31"/>
        <v>0</v>
      </c>
      <c r="O20" s="145">
        <f t="shared" si="31"/>
        <v>0</v>
      </c>
      <c r="P20" s="149">
        <f t="shared" si="31"/>
        <v>17.82</v>
      </c>
      <c r="Q20" s="145">
        <f t="shared" si="31"/>
        <v>1.98</v>
      </c>
      <c r="R20" s="145">
        <f t="shared" si="31"/>
        <v>14.68</v>
      </c>
      <c r="S20" s="145">
        <f t="shared" si="31"/>
        <v>0.27</v>
      </c>
      <c r="T20" s="145">
        <f t="shared" si="31"/>
        <v>0.89</v>
      </c>
      <c r="U20" s="145">
        <f t="shared" si="31"/>
        <v>0</v>
      </c>
      <c r="V20" s="127">
        <f>'[4]xa'!I22+'[4]Phuong, thi tran'!H18+'[4]Ranh dang ky'!N20</f>
        <v>18128.076164000002</v>
      </c>
      <c r="W20" s="136">
        <f>SUM(X20:AB20)</f>
        <v>10.526</v>
      </c>
      <c r="X20" s="142">
        <f>X409</f>
        <v>0</v>
      </c>
      <c r="Y20" s="142">
        <f>Y409</f>
        <v>3.9</v>
      </c>
      <c r="Z20" s="142">
        <f>Z409</f>
        <v>5.116</v>
      </c>
      <c r="AA20" s="142">
        <f>AA409</f>
        <v>1.26</v>
      </c>
      <c r="AB20" s="142">
        <f>AB409</f>
        <v>0.25</v>
      </c>
      <c r="AC20" s="136">
        <f t="shared" si="8"/>
        <v>0</v>
      </c>
      <c r="AD20" s="141">
        <f>AD409</f>
        <v>0</v>
      </c>
      <c r="AE20" s="142">
        <f aca="true" t="shared" si="32" ref="AE20:AP20">AE409</f>
        <v>0</v>
      </c>
      <c r="AF20" s="142">
        <f t="shared" si="32"/>
        <v>0</v>
      </c>
      <c r="AG20" s="142">
        <f t="shared" si="32"/>
        <v>0</v>
      </c>
      <c r="AH20" s="142">
        <f t="shared" si="32"/>
        <v>0</v>
      </c>
      <c r="AI20" s="142">
        <f t="shared" si="32"/>
        <v>0</v>
      </c>
      <c r="AJ20" s="141">
        <f t="shared" si="32"/>
        <v>0</v>
      </c>
      <c r="AK20" s="142">
        <f t="shared" si="32"/>
        <v>0</v>
      </c>
      <c r="AL20" s="142">
        <f t="shared" si="32"/>
        <v>0</v>
      </c>
      <c r="AM20" s="142">
        <f t="shared" si="32"/>
        <v>0</v>
      </c>
      <c r="AN20" s="142">
        <f t="shared" si="32"/>
        <v>0</v>
      </c>
      <c r="AO20" s="142">
        <f t="shared" si="32"/>
        <v>0</v>
      </c>
      <c r="AP20" s="144">
        <f t="shared" si="32"/>
        <v>2068</v>
      </c>
      <c r="AQ20" s="137">
        <f>W20/C20</f>
        <v>0.08495355237564868</v>
      </c>
      <c r="AR20" s="138">
        <f t="shared" si="10"/>
        <v>0</v>
      </c>
      <c r="AS20" s="139">
        <f>W20-'[5]19-5'!W24</f>
        <v>3.71</v>
      </c>
      <c r="AT20" s="140">
        <f>AC20-'[5]19-5'!AC24</f>
        <v>0</v>
      </c>
    </row>
    <row r="21" spans="1:46" ht="15">
      <c r="A21" s="162">
        <v>13</v>
      </c>
      <c r="B21" s="132" t="s">
        <v>392</v>
      </c>
      <c r="C21" s="133">
        <f t="shared" si="6"/>
        <v>20.2</v>
      </c>
      <c r="D21" s="142">
        <f>D372</f>
        <v>0</v>
      </c>
      <c r="E21" s="142">
        <f>E372</f>
        <v>2.5</v>
      </c>
      <c r="F21" s="142">
        <f>F372</f>
        <v>5.03</v>
      </c>
      <c r="G21" s="142">
        <f>G372</f>
        <v>11.67</v>
      </c>
      <c r="H21" s="142">
        <f>H372</f>
        <v>1</v>
      </c>
      <c r="I21" s="133">
        <f>'[4]Ranh dang ky'!C21</f>
        <v>7.1000000000000005</v>
      </c>
      <c r="J21" s="141">
        <f>J372</f>
        <v>3.6</v>
      </c>
      <c r="K21" s="142">
        <f aca="true" t="shared" si="33" ref="K21:U21">K372</f>
        <v>0.6</v>
      </c>
      <c r="L21" s="142">
        <f t="shared" si="33"/>
        <v>3</v>
      </c>
      <c r="M21" s="142">
        <f t="shared" si="33"/>
        <v>0</v>
      </c>
      <c r="N21" s="142">
        <f t="shared" si="33"/>
        <v>0</v>
      </c>
      <c r="O21" s="142">
        <f t="shared" si="33"/>
        <v>0</v>
      </c>
      <c r="P21" s="141">
        <f t="shared" si="33"/>
        <v>3.5</v>
      </c>
      <c r="Q21" s="142">
        <f t="shared" si="33"/>
        <v>0</v>
      </c>
      <c r="R21" s="142">
        <f t="shared" si="33"/>
        <v>3.2</v>
      </c>
      <c r="S21" s="142">
        <f t="shared" si="33"/>
        <v>0</v>
      </c>
      <c r="T21" s="142">
        <f t="shared" si="33"/>
        <v>0.3</v>
      </c>
      <c r="U21" s="142">
        <f t="shared" si="33"/>
        <v>0</v>
      </c>
      <c r="V21" s="127">
        <f>'[4]xa'!I23+'[4]Phuong, thi tran'!H19+'[4]Ranh dang ky'!N21</f>
        <v>2902.7544</v>
      </c>
      <c r="W21" s="136">
        <f>SUM(X21:AB21)</f>
        <v>5.720000000000001</v>
      </c>
      <c r="X21" s="142">
        <f>X372</f>
        <v>0</v>
      </c>
      <c r="Y21" s="142">
        <f>Y372</f>
        <v>0.92</v>
      </c>
      <c r="Z21" s="142">
        <f>Z372</f>
        <v>1.25</v>
      </c>
      <c r="AA21" s="142">
        <f>AA372</f>
        <v>3.5500000000000003</v>
      </c>
      <c r="AB21" s="142">
        <f>AB372</f>
        <v>0</v>
      </c>
      <c r="AC21" s="136">
        <f t="shared" si="8"/>
        <v>0</v>
      </c>
      <c r="AD21" s="141">
        <f>AD372</f>
        <v>0</v>
      </c>
      <c r="AE21" s="142">
        <f aca="true" t="shared" si="34" ref="AE21:AP21">AE372</f>
        <v>0</v>
      </c>
      <c r="AF21" s="142">
        <f t="shared" si="34"/>
        <v>0</v>
      </c>
      <c r="AG21" s="142">
        <f t="shared" si="34"/>
        <v>0</v>
      </c>
      <c r="AH21" s="142">
        <f t="shared" si="34"/>
        <v>0</v>
      </c>
      <c r="AI21" s="142">
        <f t="shared" si="34"/>
        <v>0</v>
      </c>
      <c r="AJ21" s="141">
        <f t="shared" si="34"/>
        <v>0</v>
      </c>
      <c r="AK21" s="142">
        <f t="shared" si="34"/>
        <v>0</v>
      </c>
      <c r="AL21" s="142">
        <f t="shared" si="34"/>
        <v>0</v>
      </c>
      <c r="AM21" s="142">
        <f t="shared" si="34"/>
        <v>0</v>
      </c>
      <c r="AN21" s="142">
        <f t="shared" si="34"/>
        <v>0</v>
      </c>
      <c r="AO21" s="142">
        <f t="shared" si="34"/>
        <v>0</v>
      </c>
      <c r="AP21" s="143">
        <f t="shared" si="34"/>
        <v>742.6999999999999</v>
      </c>
      <c r="AQ21" s="137">
        <f>W21/C21</f>
        <v>0.2831683168316832</v>
      </c>
      <c r="AR21" s="138">
        <f t="shared" si="10"/>
        <v>0</v>
      </c>
      <c r="AS21" s="139">
        <f>W21-'[5]19-5'!W25</f>
        <v>0.41999999999999993</v>
      </c>
      <c r="AT21" s="140">
        <f>AC21-'[5]19-5'!AC25</f>
        <v>0</v>
      </c>
    </row>
    <row r="22" spans="1:46" ht="15">
      <c r="A22" s="163"/>
      <c r="B22" s="150" t="s">
        <v>102</v>
      </c>
      <c r="C22" s="133">
        <f aca="true" t="shared" si="35" ref="C22:AO22">C7+C19</f>
        <v>731.2185</v>
      </c>
      <c r="D22" s="133">
        <f t="shared" si="35"/>
        <v>21.581000000000003</v>
      </c>
      <c r="E22" s="133">
        <f t="shared" si="35"/>
        <v>181.7452</v>
      </c>
      <c r="F22" s="133">
        <f t="shared" si="35"/>
        <v>357.823</v>
      </c>
      <c r="G22" s="133">
        <f t="shared" si="35"/>
        <v>156.21930000000003</v>
      </c>
      <c r="H22" s="133">
        <f t="shared" si="35"/>
        <v>13.85</v>
      </c>
      <c r="I22" s="133">
        <f t="shared" si="35"/>
        <v>377.759</v>
      </c>
      <c r="J22" s="141">
        <f t="shared" si="35"/>
        <v>85.801</v>
      </c>
      <c r="K22" s="133">
        <f t="shared" si="35"/>
        <v>39.477</v>
      </c>
      <c r="L22" s="133">
        <f t="shared" si="35"/>
        <v>20.518</v>
      </c>
      <c r="M22" s="133">
        <f t="shared" si="35"/>
        <v>14.546000000000001</v>
      </c>
      <c r="N22" s="133">
        <f t="shared" si="35"/>
        <v>11.26</v>
      </c>
      <c r="O22" s="133">
        <f t="shared" si="35"/>
        <v>0</v>
      </c>
      <c r="P22" s="141">
        <f t="shared" si="35"/>
        <v>291.96</v>
      </c>
      <c r="Q22" s="133">
        <f t="shared" si="35"/>
        <v>67.881</v>
      </c>
      <c r="R22" s="133">
        <f t="shared" si="35"/>
        <v>75.718</v>
      </c>
      <c r="S22" s="133">
        <f t="shared" si="35"/>
        <v>54.14300000000001</v>
      </c>
      <c r="T22" s="133">
        <f t="shared" si="35"/>
        <v>94.218</v>
      </c>
      <c r="U22" s="133">
        <f t="shared" si="35"/>
        <v>0</v>
      </c>
      <c r="V22" s="143">
        <f t="shared" si="35"/>
        <v>119961.545781</v>
      </c>
      <c r="W22" s="136">
        <f t="shared" si="35"/>
        <v>180.84500000000003</v>
      </c>
      <c r="X22" s="133">
        <f>X7+X19</f>
        <v>4.1</v>
      </c>
      <c r="Y22" s="133">
        <f>Y7+Y19</f>
        <v>38.44200000000001</v>
      </c>
      <c r="Z22" s="133">
        <f>Z7+Z19</f>
        <v>120.336</v>
      </c>
      <c r="AA22" s="133">
        <f>AA7+AA19</f>
        <v>17.067</v>
      </c>
      <c r="AB22" s="133">
        <f>AB7+AB19</f>
        <v>0.9</v>
      </c>
      <c r="AC22" s="136">
        <f t="shared" si="35"/>
        <v>31.942</v>
      </c>
      <c r="AD22" s="146">
        <f t="shared" si="35"/>
        <v>9.387</v>
      </c>
      <c r="AE22" s="136">
        <f t="shared" si="35"/>
        <v>3.7</v>
      </c>
      <c r="AF22" s="136">
        <f t="shared" si="35"/>
        <v>1.67</v>
      </c>
      <c r="AG22" s="136">
        <f t="shared" si="35"/>
        <v>2.979</v>
      </c>
      <c r="AH22" s="136">
        <f t="shared" si="35"/>
        <v>1.038</v>
      </c>
      <c r="AI22" s="136">
        <f t="shared" si="35"/>
        <v>0</v>
      </c>
      <c r="AJ22" s="146">
        <f t="shared" si="35"/>
        <v>22.555000000000003</v>
      </c>
      <c r="AK22" s="136">
        <f t="shared" si="35"/>
        <v>1.3699999999999999</v>
      </c>
      <c r="AL22" s="136">
        <f t="shared" si="35"/>
        <v>14.029</v>
      </c>
      <c r="AM22" s="136">
        <f t="shared" si="35"/>
        <v>2.576</v>
      </c>
      <c r="AN22" s="136">
        <f t="shared" si="35"/>
        <v>4.58</v>
      </c>
      <c r="AO22" s="136">
        <f t="shared" si="35"/>
        <v>0</v>
      </c>
      <c r="AP22" s="143">
        <f>AP7+AP19</f>
        <v>27364.528</v>
      </c>
      <c r="AQ22" s="151">
        <f>W22/C22</f>
        <v>0.24732005549640776</v>
      </c>
      <c r="AR22" s="151">
        <f>AC22/I22</f>
        <v>0.08455655589939617</v>
      </c>
      <c r="AS22" s="136">
        <f>AS19+AS7</f>
        <v>19.93400000000001</v>
      </c>
      <c r="AT22" s="152">
        <f>AT7+AT19</f>
        <v>1.530000000000002</v>
      </c>
    </row>
    <row r="23" spans="1:29" ht="15">
      <c r="A23" s="164" t="s">
        <v>455</v>
      </c>
      <c r="V23" s="154"/>
      <c r="X23" s="155"/>
      <c r="Y23" s="155"/>
      <c r="Z23" s="155"/>
      <c r="AA23" s="155"/>
      <c r="AB23" s="155"/>
      <c r="AC23" s="155"/>
    </row>
    <row r="24" spans="3:22" ht="15">
      <c r="C24" s="165"/>
      <c r="V24" s="154"/>
    </row>
    <row r="25" spans="2:43" ht="15" hidden="1">
      <c r="B25" s="304" t="s">
        <v>103</v>
      </c>
      <c r="C25" s="305"/>
      <c r="D25" s="305"/>
      <c r="E25" s="305"/>
      <c r="F25" s="305"/>
      <c r="V25" s="157" t="s">
        <v>75</v>
      </c>
      <c r="W25" s="158"/>
      <c r="X25" s="158"/>
      <c r="Y25" s="158"/>
      <c r="Z25" s="158"/>
      <c r="AA25" s="158"/>
      <c r="AB25" s="158"/>
      <c r="AC25" s="158"/>
      <c r="AD25" s="158"/>
      <c r="AE25" s="158"/>
      <c r="AF25" s="158"/>
      <c r="AG25" s="158"/>
      <c r="AH25" s="158"/>
      <c r="AI25" s="158"/>
      <c r="AJ25" s="158"/>
      <c r="AK25" s="158"/>
      <c r="AL25" s="158"/>
      <c r="AM25" s="158"/>
      <c r="AN25" s="158"/>
      <c r="AO25" s="158"/>
      <c r="AP25" s="158"/>
      <c r="AQ25" s="159"/>
    </row>
    <row r="26" spans="2:43" ht="15" hidden="1">
      <c r="B26" s="308" t="s">
        <v>104</v>
      </c>
      <c r="C26" s="309"/>
      <c r="D26" s="309"/>
      <c r="E26" s="309"/>
      <c r="F26" s="309"/>
      <c r="V26" s="157" t="s">
        <v>76</v>
      </c>
      <c r="W26" s="158"/>
      <c r="X26" s="158"/>
      <c r="Y26" s="158"/>
      <c r="Z26" s="158"/>
      <c r="AA26" s="158"/>
      <c r="AB26" s="158"/>
      <c r="AC26" s="158"/>
      <c r="AD26" s="158"/>
      <c r="AE26" s="158"/>
      <c r="AF26" s="158"/>
      <c r="AG26" s="158"/>
      <c r="AH26" s="158"/>
      <c r="AI26" s="158"/>
      <c r="AJ26" s="158"/>
      <c r="AK26" s="158"/>
      <c r="AL26" s="158"/>
      <c r="AM26" s="158"/>
      <c r="AN26" s="158"/>
      <c r="AO26" s="158"/>
      <c r="AP26" s="158"/>
      <c r="AQ26" s="159"/>
    </row>
    <row r="27" spans="2:43" ht="15" hidden="1">
      <c r="B27" s="156"/>
      <c r="C27" s="156"/>
      <c r="D27" s="156"/>
      <c r="E27" s="156"/>
      <c r="F27" s="156"/>
      <c r="V27" s="157"/>
      <c r="W27" s="158"/>
      <c r="X27" s="158"/>
      <c r="Y27" s="158"/>
      <c r="Z27" s="158"/>
      <c r="AA27" s="158"/>
      <c r="AB27" s="158"/>
      <c r="AC27" s="158"/>
      <c r="AD27" s="158"/>
      <c r="AE27" s="158"/>
      <c r="AF27" s="158"/>
      <c r="AG27" s="158"/>
      <c r="AH27" s="158"/>
      <c r="AI27" s="158"/>
      <c r="AJ27" s="158"/>
      <c r="AK27" s="158"/>
      <c r="AL27" s="158"/>
      <c r="AM27" s="158"/>
      <c r="AN27" s="158"/>
      <c r="AO27" s="158"/>
      <c r="AP27" s="158"/>
      <c r="AQ27" s="159"/>
    </row>
    <row r="28" spans="1:46" ht="15" hidden="1">
      <c r="A28" s="306" t="str">
        <f>A1</f>
        <v>BIỂU 3:BÁO CÁO  KẾT QUẢ THỰC HIỆN KẾ HOẠCH LÀM ĐƯỜNG GTNT, RÃNH THOÁT NƯỚC THEO CƠ CHẾ HỖ TRỢ XI MĂNG ĐẾN NGÀY 26/5/2016</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row>
    <row r="29" spans="1:46" ht="15" hidden="1">
      <c r="A29" s="307"/>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row>
    <row r="30" spans="1:46" ht="14.25" customHeight="1" hidden="1">
      <c r="A30" s="299" t="s">
        <v>0</v>
      </c>
      <c r="B30" s="292" t="s">
        <v>77</v>
      </c>
      <c r="C30" s="301" t="s">
        <v>78</v>
      </c>
      <c r="D30" s="301"/>
      <c r="E30" s="301"/>
      <c r="F30" s="301"/>
      <c r="G30" s="301"/>
      <c r="H30" s="301"/>
      <c r="I30" s="301"/>
      <c r="J30" s="301"/>
      <c r="K30" s="301"/>
      <c r="L30" s="301"/>
      <c r="M30" s="301"/>
      <c r="N30" s="301"/>
      <c r="O30" s="301"/>
      <c r="P30" s="301"/>
      <c r="Q30" s="301"/>
      <c r="R30" s="301"/>
      <c r="S30" s="301"/>
      <c r="T30" s="301"/>
      <c r="U30" s="301"/>
      <c r="V30" s="301"/>
      <c r="W30" s="302" t="s">
        <v>79</v>
      </c>
      <c r="X30" s="302"/>
      <c r="Y30" s="302"/>
      <c r="Z30" s="302"/>
      <c r="AA30" s="302"/>
      <c r="AB30" s="302"/>
      <c r="AC30" s="302"/>
      <c r="AD30" s="302"/>
      <c r="AE30" s="302"/>
      <c r="AF30" s="302"/>
      <c r="AG30" s="302"/>
      <c r="AH30" s="302"/>
      <c r="AI30" s="302"/>
      <c r="AJ30" s="302"/>
      <c r="AK30" s="302"/>
      <c r="AL30" s="302"/>
      <c r="AM30" s="302"/>
      <c r="AN30" s="302"/>
      <c r="AO30" s="302"/>
      <c r="AP30" s="302"/>
      <c r="AQ30" s="302" t="s">
        <v>80</v>
      </c>
      <c r="AR30" s="302"/>
      <c r="AS30" s="302" t="s">
        <v>454</v>
      </c>
      <c r="AT30" s="302"/>
    </row>
    <row r="31" spans="1:46" ht="15" customHeight="1" hidden="1">
      <c r="A31" s="300"/>
      <c r="B31" s="293"/>
      <c r="C31" s="292" t="s">
        <v>81</v>
      </c>
      <c r="D31" s="303" t="s">
        <v>82</v>
      </c>
      <c r="E31" s="303"/>
      <c r="F31" s="303"/>
      <c r="G31" s="303"/>
      <c r="H31" s="303"/>
      <c r="I31" s="292" t="s">
        <v>83</v>
      </c>
      <c r="J31" s="288" t="s">
        <v>82</v>
      </c>
      <c r="K31" s="288"/>
      <c r="L31" s="288"/>
      <c r="M31" s="288"/>
      <c r="N31" s="288"/>
      <c r="O31" s="288"/>
      <c r="P31" s="288"/>
      <c r="Q31" s="288"/>
      <c r="R31" s="288"/>
      <c r="S31" s="288"/>
      <c r="T31" s="288"/>
      <c r="U31" s="288"/>
      <c r="V31" s="289" t="s">
        <v>84</v>
      </c>
      <c r="W31" s="292" t="s">
        <v>85</v>
      </c>
      <c r="X31" s="298" t="s">
        <v>82</v>
      </c>
      <c r="Y31" s="298"/>
      <c r="Z31" s="298"/>
      <c r="AA31" s="298"/>
      <c r="AB31" s="298"/>
      <c r="AC31" s="292" t="s">
        <v>83</v>
      </c>
      <c r="AD31" s="288" t="s">
        <v>82</v>
      </c>
      <c r="AE31" s="288"/>
      <c r="AF31" s="288"/>
      <c r="AG31" s="288"/>
      <c r="AH31" s="288"/>
      <c r="AI31" s="288"/>
      <c r="AJ31" s="288"/>
      <c r="AK31" s="288"/>
      <c r="AL31" s="288"/>
      <c r="AM31" s="288"/>
      <c r="AN31" s="288"/>
      <c r="AO31" s="288"/>
      <c r="AP31" s="289" t="s">
        <v>86</v>
      </c>
      <c r="AQ31" s="295" t="s">
        <v>87</v>
      </c>
      <c r="AR31" s="295" t="s">
        <v>88</v>
      </c>
      <c r="AS31" s="295" t="s">
        <v>85</v>
      </c>
      <c r="AT31" s="295" t="s">
        <v>83</v>
      </c>
    </row>
    <row r="32" spans="1:46" ht="15" customHeight="1" hidden="1">
      <c r="A32" s="300"/>
      <c r="B32" s="293"/>
      <c r="C32" s="293"/>
      <c r="D32" s="289" t="s">
        <v>89</v>
      </c>
      <c r="E32" s="289" t="s">
        <v>90</v>
      </c>
      <c r="F32" s="289" t="s">
        <v>91</v>
      </c>
      <c r="G32" s="289" t="s">
        <v>92</v>
      </c>
      <c r="H32" s="289" t="s">
        <v>93</v>
      </c>
      <c r="I32" s="293"/>
      <c r="J32" s="288" t="s">
        <v>94</v>
      </c>
      <c r="K32" s="288"/>
      <c r="L32" s="288"/>
      <c r="M32" s="288"/>
      <c r="N32" s="288"/>
      <c r="O32" s="288"/>
      <c r="P32" s="288" t="s">
        <v>396</v>
      </c>
      <c r="Q32" s="288"/>
      <c r="R32" s="288"/>
      <c r="S32" s="288"/>
      <c r="T32" s="288"/>
      <c r="U32" s="288"/>
      <c r="V32" s="290"/>
      <c r="W32" s="293"/>
      <c r="X32" s="289" t="s">
        <v>89</v>
      </c>
      <c r="Y32" s="289" t="s">
        <v>90</v>
      </c>
      <c r="Z32" s="289" t="s">
        <v>91</v>
      </c>
      <c r="AA32" s="289" t="s">
        <v>92</v>
      </c>
      <c r="AB32" s="289" t="s">
        <v>93</v>
      </c>
      <c r="AC32" s="293"/>
      <c r="AD32" s="288" t="s">
        <v>94</v>
      </c>
      <c r="AE32" s="288"/>
      <c r="AF32" s="288"/>
      <c r="AG32" s="288"/>
      <c r="AH32" s="288"/>
      <c r="AI32" s="288"/>
      <c r="AJ32" s="288" t="s">
        <v>396</v>
      </c>
      <c r="AK32" s="288"/>
      <c r="AL32" s="288"/>
      <c r="AM32" s="288"/>
      <c r="AN32" s="288"/>
      <c r="AO32" s="288"/>
      <c r="AP32" s="290"/>
      <c r="AQ32" s="296"/>
      <c r="AR32" s="296"/>
      <c r="AS32" s="296"/>
      <c r="AT32" s="296"/>
    </row>
    <row r="33" spans="1:46" ht="15.75" hidden="1">
      <c r="A33" s="161"/>
      <c r="B33" s="293"/>
      <c r="C33" s="293"/>
      <c r="D33" s="290"/>
      <c r="E33" s="290"/>
      <c r="F33" s="290"/>
      <c r="G33" s="290"/>
      <c r="H33" s="290"/>
      <c r="I33" s="293"/>
      <c r="J33" s="286" t="s">
        <v>25</v>
      </c>
      <c r="K33" s="254" t="s">
        <v>95</v>
      </c>
      <c r="L33" s="254"/>
      <c r="M33" s="254" t="s">
        <v>96</v>
      </c>
      <c r="N33" s="254"/>
      <c r="O33" s="254" t="s">
        <v>97</v>
      </c>
      <c r="P33" s="286" t="s">
        <v>25</v>
      </c>
      <c r="Q33" s="254" t="s">
        <v>95</v>
      </c>
      <c r="R33" s="254"/>
      <c r="S33" s="254" t="s">
        <v>96</v>
      </c>
      <c r="T33" s="254"/>
      <c r="U33" s="254" t="s">
        <v>97</v>
      </c>
      <c r="V33" s="290"/>
      <c r="W33" s="293"/>
      <c r="X33" s="290"/>
      <c r="Y33" s="290"/>
      <c r="Z33" s="290"/>
      <c r="AA33" s="290"/>
      <c r="AB33" s="290"/>
      <c r="AC33" s="293"/>
      <c r="AD33" s="286" t="s">
        <v>25</v>
      </c>
      <c r="AE33" s="254" t="s">
        <v>95</v>
      </c>
      <c r="AF33" s="254"/>
      <c r="AG33" s="254" t="s">
        <v>96</v>
      </c>
      <c r="AH33" s="254"/>
      <c r="AI33" s="254" t="s">
        <v>97</v>
      </c>
      <c r="AJ33" s="286" t="s">
        <v>25</v>
      </c>
      <c r="AK33" s="254" t="s">
        <v>95</v>
      </c>
      <c r="AL33" s="254"/>
      <c r="AM33" s="254" t="s">
        <v>96</v>
      </c>
      <c r="AN33" s="254"/>
      <c r="AO33" s="254" t="s">
        <v>97</v>
      </c>
      <c r="AP33" s="290"/>
      <c r="AQ33" s="296"/>
      <c r="AR33" s="296"/>
      <c r="AS33" s="296"/>
      <c r="AT33" s="296"/>
    </row>
    <row r="34" spans="1:46" ht="90" customHeight="1" hidden="1">
      <c r="A34" s="161"/>
      <c r="B34" s="294"/>
      <c r="C34" s="294"/>
      <c r="D34" s="291"/>
      <c r="E34" s="291"/>
      <c r="F34" s="291"/>
      <c r="G34" s="291"/>
      <c r="H34" s="291"/>
      <c r="I34" s="294"/>
      <c r="J34" s="287"/>
      <c r="K34" s="65" t="s">
        <v>98</v>
      </c>
      <c r="L34" s="65" t="s">
        <v>99</v>
      </c>
      <c r="M34" s="65" t="s">
        <v>98</v>
      </c>
      <c r="N34" s="65" t="s">
        <v>99</v>
      </c>
      <c r="O34" s="254"/>
      <c r="P34" s="287"/>
      <c r="Q34" s="65" t="s">
        <v>98</v>
      </c>
      <c r="R34" s="65" t="s">
        <v>99</v>
      </c>
      <c r="S34" s="65" t="s">
        <v>98</v>
      </c>
      <c r="T34" s="65" t="s">
        <v>99</v>
      </c>
      <c r="U34" s="254"/>
      <c r="V34" s="291"/>
      <c r="W34" s="294"/>
      <c r="X34" s="291"/>
      <c r="Y34" s="291"/>
      <c r="Z34" s="291"/>
      <c r="AA34" s="291"/>
      <c r="AB34" s="291"/>
      <c r="AC34" s="294"/>
      <c r="AD34" s="287"/>
      <c r="AE34" s="65" t="s">
        <v>98</v>
      </c>
      <c r="AF34" s="65" t="s">
        <v>99</v>
      </c>
      <c r="AG34" s="65" t="s">
        <v>98</v>
      </c>
      <c r="AH34" s="65" t="s">
        <v>99</v>
      </c>
      <c r="AI34" s="254"/>
      <c r="AJ34" s="287"/>
      <c r="AK34" s="65" t="s">
        <v>98</v>
      </c>
      <c r="AL34" s="65" t="s">
        <v>99</v>
      </c>
      <c r="AM34" s="65" t="s">
        <v>98</v>
      </c>
      <c r="AN34" s="65" t="s">
        <v>99</v>
      </c>
      <c r="AO34" s="254"/>
      <c r="AP34" s="291"/>
      <c r="AQ34" s="297"/>
      <c r="AR34" s="297"/>
      <c r="AS34" s="297"/>
      <c r="AT34" s="297"/>
    </row>
    <row r="35" spans="1:46" ht="15" hidden="1">
      <c r="A35" s="176">
        <v>1</v>
      </c>
      <c r="B35" s="131" t="s">
        <v>106</v>
      </c>
      <c r="C35" s="166">
        <f>SUM(D35:H35)</f>
        <v>4.336</v>
      </c>
      <c r="D35" s="166"/>
      <c r="E35" s="166">
        <v>3.24</v>
      </c>
      <c r="F35" s="166">
        <v>1.096</v>
      </c>
      <c r="G35" s="166"/>
      <c r="H35" s="166"/>
      <c r="I35" s="167">
        <f>J35+P35</f>
        <v>4.31</v>
      </c>
      <c r="J35" s="168">
        <f>SUM(K35:O35)</f>
        <v>1.2</v>
      </c>
      <c r="K35" s="131"/>
      <c r="L35" s="131">
        <v>1.2</v>
      </c>
      <c r="M35" s="131"/>
      <c r="N35" s="131"/>
      <c r="O35" s="131"/>
      <c r="P35" s="168">
        <f>SUM(Q35:U35)</f>
        <v>3.11</v>
      </c>
      <c r="Q35" s="131"/>
      <c r="R35" s="131">
        <v>3.11</v>
      </c>
      <c r="S35" s="131"/>
      <c r="T35" s="131"/>
      <c r="U35" s="131"/>
      <c r="V35" s="169">
        <f aca="true" t="shared" si="36" ref="V35:V54">D35*194.67+E35*173.04+F35*111.72+G35*111.72+H35*127.68+K35*86.255+L35*71.648+M35*84.489+N35*58.258+O35*53.065+Q35*72.658+R35*60.9+S35*74.716+T35*50.578+U35*46.62</f>
        <v>958.47132</v>
      </c>
      <c r="W35" s="152">
        <f>SUM(X35:AB35)</f>
        <v>0.634</v>
      </c>
      <c r="X35" s="131"/>
      <c r="Y35" s="131">
        <v>0.384</v>
      </c>
      <c r="Z35" s="131">
        <v>0.25</v>
      </c>
      <c r="AA35" s="131"/>
      <c r="AB35" s="131"/>
      <c r="AC35" s="152">
        <f>AD35+AJ35</f>
        <v>1.51</v>
      </c>
      <c r="AD35" s="170">
        <f>SUM(AE35:AI35)</f>
        <v>0</v>
      </c>
      <c r="AE35" s="131"/>
      <c r="AF35" s="131"/>
      <c r="AG35" s="131"/>
      <c r="AH35" s="131"/>
      <c r="AI35" s="131"/>
      <c r="AJ35" s="170">
        <f>SUM(AK35:AO35)</f>
        <v>1.51</v>
      </c>
      <c r="AK35" s="131"/>
      <c r="AL35" s="131">
        <v>1.51</v>
      </c>
      <c r="AM35" s="131"/>
      <c r="AN35" s="131"/>
      <c r="AO35" s="131"/>
      <c r="AP35" s="131">
        <v>156</v>
      </c>
      <c r="AQ35" s="138">
        <f>W35/C35</f>
        <v>0.14621771217712176</v>
      </c>
      <c r="AR35" s="138">
        <f>AC35/I35</f>
        <v>0.3503480278422274</v>
      </c>
      <c r="AS35" s="131"/>
      <c r="AT35" s="131"/>
    </row>
    <row r="36" spans="1:46" ht="15" hidden="1">
      <c r="A36" s="176">
        <f aca="true" t="shared" si="37" ref="A36:A54">A35+1</f>
        <v>2</v>
      </c>
      <c r="B36" s="131" t="s">
        <v>107</v>
      </c>
      <c r="C36" s="166">
        <f aca="true" t="shared" si="38" ref="C36:C55">SUM(D36:H36)</f>
        <v>3.302</v>
      </c>
      <c r="D36" s="166"/>
      <c r="E36" s="166">
        <v>0.447</v>
      </c>
      <c r="F36" s="166">
        <v>1.385</v>
      </c>
      <c r="G36" s="166">
        <v>1.47</v>
      </c>
      <c r="H36" s="166"/>
      <c r="I36" s="167">
        <f aca="true" t="shared" si="39" ref="I36:I55">J36+P36</f>
        <v>5.9399999999999995</v>
      </c>
      <c r="J36" s="168">
        <f aca="true" t="shared" si="40" ref="J36:J55">SUM(K36:O36)</f>
        <v>1.72</v>
      </c>
      <c r="K36" s="131">
        <v>0.32</v>
      </c>
      <c r="L36" s="131">
        <v>1.4</v>
      </c>
      <c r="M36" s="131"/>
      <c r="N36" s="131"/>
      <c r="O36" s="131"/>
      <c r="P36" s="168">
        <f aca="true" t="shared" si="41" ref="P36:P55">SUM(Q36:U36)</f>
        <v>4.22</v>
      </c>
      <c r="Q36" s="131"/>
      <c r="R36" s="131">
        <v>4.22</v>
      </c>
      <c r="S36" s="131"/>
      <c r="T36" s="131"/>
      <c r="U36" s="131"/>
      <c r="V36" s="169">
        <f t="shared" si="36"/>
        <v>781.2162800000001</v>
      </c>
      <c r="W36" s="152">
        <f aca="true" t="shared" si="42" ref="W36:W55">SUM(X36:AB36)</f>
        <v>0</v>
      </c>
      <c r="X36" s="131"/>
      <c r="Y36" s="131"/>
      <c r="Z36" s="131"/>
      <c r="AA36" s="131"/>
      <c r="AB36" s="131"/>
      <c r="AC36" s="152">
        <f aca="true" t="shared" si="43" ref="AC36:AC55">AD36+AJ36</f>
        <v>0</v>
      </c>
      <c r="AD36" s="170">
        <f aca="true" t="shared" si="44" ref="AD36:AD55">SUM(AE36:AI36)</f>
        <v>0</v>
      </c>
      <c r="AE36" s="131"/>
      <c r="AF36" s="131"/>
      <c r="AG36" s="131"/>
      <c r="AH36" s="131"/>
      <c r="AI36" s="131"/>
      <c r="AJ36" s="170">
        <f aca="true" t="shared" si="45" ref="AJ36:AJ55">SUM(AK36:AO36)</f>
        <v>0</v>
      </c>
      <c r="AK36" s="131"/>
      <c r="AL36" s="131"/>
      <c r="AM36" s="131"/>
      <c r="AN36" s="131"/>
      <c r="AO36" s="131"/>
      <c r="AP36" s="131"/>
      <c r="AQ36" s="138">
        <f aca="true" t="shared" si="46" ref="AQ36:AQ55">W36/C36</f>
        <v>0</v>
      </c>
      <c r="AR36" s="138">
        <f aca="true" t="shared" si="47" ref="AR36:AR56">AC36/I36</f>
        <v>0</v>
      </c>
      <c r="AS36" s="131"/>
      <c r="AT36" s="131"/>
    </row>
    <row r="37" spans="1:46" ht="15" hidden="1">
      <c r="A37" s="176">
        <f t="shared" si="37"/>
        <v>3</v>
      </c>
      <c r="B37" s="131" t="s">
        <v>108</v>
      </c>
      <c r="C37" s="166">
        <f t="shared" si="38"/>
        <v>2.985</v>
      </c>
      <c r="D37" s="166"/>
      <c r="E37" s="166">
        <v>0.747</v>
      </c>
      <c r="F37" s="166">
        <v>2.238</v>
      </c>
      <c r="G37" s="166"/>
      <c r="H37" s="166"/>
      <c r="I37" s="167">
        <f t="shared" si="39"/>
        <v>1.43</v>
      </c>
      <c r="J37" s="168">
        <f t="shared" si="40"/>
        <v>0</v>
      </c>
      <c r="K37" s="131"/>
      <c r="L37" s="131"/>
      <c r="M37" s="131"/>
      <c r="N37" s="131"/>
      <c r="O37" s="131"/>
      <c r="P37" s="168">
        <f t="shared" si="41"/>
        <v>1.43</v>
      </c>
      <c r="Q37" s="131"/>
      <c r="R37" s="131">
        <v>1.43</v>
      </c>
      <c r="S37" s="131"/>
      <c r="T37" s="131"/>
      <c r="U37" s="131"/>
      <c r="V37" s="169">
        <f t="shared" si="36"/>
        <v>466.37724</v>
      </c>
      <c r="W37" s="152">
        <f t="shared" si="42"/>
        <v>0.405</v>
      </c>
      <c r="X37" s="131"/>
      <c r="Y37" s="131">
        <v>0.255</v>
      </c>
      <c r="Z37" s="131">
        <v>0.15</v>
      </c>
      <c r="AA37" s="131"/>
      <c r="AB37" s="131"/>
      <c r="AC37" s="152">
        <f t="shared" si="43"/>
        <v>0</v>
      </c>
      <c r="AD37" s="170">
        <f t="shared" si="44"/>
        <v>0</v>
      </c>
      <c r="AE37" s="131"/>
      <c r="AF37" s="131"/>
      <c r="AG37" s="131"/>
      <c r="AH37" s="131"/>
      <c r="AI37" s="131"/>
      <c r="AJ37" s="170">
        <f t="shared" si="45"/>
        <v>0</v>
      </c>
      <c r="AK37" s="131"/>
      <c r="AL37" s="131"/>
      <c r="AM37" s="131"/>
      <c r="AN37" s="131"/>
      <c r="AO37" s="131"/>
      <c r="AP37" s="131">
        <v>80</v>
      </c>
      <c r="AQ37" s="138">
        <f t="shared" si="46"/>
        <v>0.135678391959799</v>
      </c>
      <c r="AR37" s="138">
        <f t="shared" si="47"/>
        <v>0</v>
      </c>
      <c r="AS37" s="131"/>
      <c r="AT37" s="131"/>
    </row>
    <row r="38" spans="1:46" ht="15" hidden="1">
      <c r="A38" s="176">
        <f t="shared" si="37"/>
        <v>4</v>
      </c>
      <c r="B38" s="131" t="s">
        <v>109</v>
      </c>
      <c r="C38" s="166">
        <f t="shared" si="38"/>
        <v>3.586</v>
      </c>
      <c r="D38" s="166"/>
      <c r="E38" s="166">
        <v>0.848</v>
      </c>
      <c r="F38" s="166">
        <v>2.618</v>
      </c>
      <c r="G38" s="166">
        <v>0.12</v>
      </c>
      <c r="H38" s="166"/>
      <c r="I38" s="167">
        <f t="shared" si="39"/>
        <v>3.2800000000000002</v>
      </c>
      <c r="J38" s="168">
        <f t="shared" si="40"/>
        <v>1.6500000000000001</v>
      </c>
      <c r="K38" s="131">
        <v>1.1</v>
      </c>
      <c r="L38" s="131"/>
      <c r="M38" s="131">
        <v>0.55</v>
      </c>
      <c r="N38" s="131"/>
      <c r="O38" s="131"/>
      <c r="P38" s="168">
        <f t="shared" si="41"/>
        <v>1.63</v>
      </c>
      <c r="Q38" s="131">
        <v>0.3</v>
      </c>
      <c r="R38" s="131">
        <v>0.65</v>
      </c>
      <c r="S38" s="131"/>
      <c r="T38" s="131">
        <v>0.68</v>
      </c>
      <c r="U38" s="131"/>
      <c r="V38" s="169">
        <f t="shared" si="36"/>
        <v>689.7521700000002</v>
      </c>
      <c r="W38" s="152">
        <f t="shared" si="42"/>
        <v>0.79</v>
      </c>
      <c r="X38" s="131"/>
      <c r="Y38" s="131">
        <v>0.353</v>
      </c>
      <c r="Z38" s="131">
        <v>0.437</v>
      </c>
      <c r="AA38" s="131"/>
      <c r="AB38" s="131"/>
      <c r="AC38" s="152">
        <f t="shared" si="43"/>
        <v>1.97</v>
      </c>
      <c r="AD38" s="170">
        <f t="shared" si="44"/>
        <v>1.25</v>
      </c>
      <c r="AE38" s="131">
        <v>0.7</v>
      </c>
      <c r="AF38" s="131"/>
      <c r="AG38" s="131">
        <v>0.55</v>
      </c>
      <c r="AH38" s="131"/>
      <c r="AI38" s="131"/>
      <c r="AJ38" s="170">
        <f t="shared" si="45"/>
        <v>0.72</v>
      </c>
      <c r="AK38" s="131"/>
      <c r="AL38" s="131">
        <v>0.72</v>
      </c>
      <c r="AM38" s="131"/>
      <c r="AN38" s="131"/>
      <c r="AO38" s="131"/>
      <c r="AP38" s="131">
        <v>210</v>
      </c>
      <c r="AQ38" s="138">
        <f t="shared" si="46"/>
        <v>0.22030117122141665</v>
      </c>
      <c r="AR38" s="138">
        <f t="shared" si="47"/>
        <v>0.600609756097561</v>
      </c>
      <c r="AS38" s="131"/>
      <c r="AT38" s="131"/>
    </row>
    <row r="39" spans="1:46" ht="15" hidden="1">
      <c r="A39" s="176">
        <f t="shared" si="37"/>
        <v>5</v>
      </c>
      <c r="B39" s="131" t="s">
        <v>110</v>
      </c>
      <c r="C39" s="166">
        <f t="shared" si="38"/>
        <v>6.867</v>
      </c>
      <c r="D39" s="166">
        <v>0.7</v>
      </c>
      <c r="E39" s="166">
        <v>0.64</v>
      </c>
      <c r="F39" s="166">
        <v>5.465</v>
      </c>
      <c r="G39" s="166">
        <v>0.062</v>
      </c>
      <c r="H39" s="166"/>
      <c r="I39" s="167">
        <f t="shared" si="39"/>
        <v>0</v>
      </c>
      <c r="J39" s="168">
        <f t="shared" si="40"/>
        <v>0</v>
      </c>
      <c r="K39" s="131"/>
      <c r="L39" s="131"/>
      <c r="M39" s="131"/>
      <c r="N39" s="131"/>
      <c r="O39" s="131"/>
      <c r="P39" s="168">
        <f t="shared" si="41"/>
        <v>0</v>
      </c>
      <c r="Q39" s="131"/>
      <c r="R39" s="131"/>
      <c r="S39" s="131"/>
      <c r="T39" s="131"/>
      <c r="U39" s="131"/>
      <c r="V39" s="169">
        <f t="shared" si="36"/>
        <v>864.49104</v>
      </c>
      <c r="W39" s="152">
        <f t="shared" si="42"/>
        <v>5.115</v>
      </c>
      <c r="X39" s="131"/>
      <c r="Y39" s="131">
        <v>0.667</v>
      </c>
      <c r="Z39" s="131">
        <v>4.386</v>
      </c>
      <c r="AA39" s="131">
        <v>0.062</v>
      </c>
      <c r="AB39" s="131"/>
      <c r="AC39" s="152">
        <f t="shared" si="43"/>
        <v>0</v>
      </c>
      <c r="AD39" s="170">
        <f t="shared" si="44"/>
        <v>0</v>
      </c>
      <c r="AE39" s="131"/>
      <c r="AF39" s="131"/>
      <c r="AG39" s="131"/>
      <c r="AH39" s="131"/>
      <c r="AI39" s="131"/>
      <c r="AJ39" s="170">
        <f t="shared" si="45"/>
        <v>0</v>
      </c>
      <c r="AK39" s="131"/>
      <c r="AL39" s="131"/>
      <c r="AM39" s="131"/>
      <c r="AN39" s="131"/>
      <c r="AO39" s="131"/>
      <c r="AP39" s="131">
        <v>685</v>
      </c>
      <c r="AQ39" s="138">
        <f t="shared" si="46"/>
        <v>0.744866754041066</v>
      </c>
      <c r="AR39" s="138"/>
      <c r="AS39" s="131"/>
      <c r="AT39" s="131"/>
    </row>
    <row r="40" spans="1:46" ht="15" hidden="1">
      <c r="A40" s="176">
        <f t="shared" si="37"/>
        <v>6</v>
      </c>
      <c r="B40" s="131" t="s">
        <v>111</v>
      </c>
      <c r="C40" s="166">
        <f t="shared" si="38"/>
        <v>3.1</v>
      </c>
      <c r="D40" s="166"/>
      <c r="E40" s="166">
        <v>0.6</v>
      </c>
      <c r="F40" s="166">
        <v>2.5</v>
      </c>
      <c r="G40" s="166"/>
      <c r="H40" s="166"/>
      <c r="I40" s="167">
        <f t="shared" si="39"/>
        <v>0</v>
      </c>
      <c r="J40" s="168">
        <f t="shared" si="40"/>
        <v>0</v>
      </c>
      <c r="K40" s="131"/>
      <c r="L40" s="131"/>
      <c r="M40" s="131"/>
      <c r="N40" s="131"/>
      <c r="O40" s="131"/>
      <c r="P40" s="168">
        <f t="shared" si="41"/>
        <v>0</v>
      </c>
      <c r="Q40" s="131"/>
      <c r="R40" s="131"/>
      <c r="S40" s="131"/>
      <c r="T40" s="131"/>
      <c r="U40" s="131"/>
      <c r="V40" s="169">
        <f t="shared" si="36"/>
        <v>383.124</v>
      </c>
      <c r="W40" s="152">
        <f t="shared" si="42"/>
        <v>1.83</v>
      </c>
      <c r="X40" s="131"/>
      <c r="Y40" s="131"/>
      <c r="Z40" s="131">
        <v>1.83</v>
      </c>
      <c r="AA40" s="131"/>
      <c r="AB40" s="131"/>
      <c r="AC40" s="152">
        <f t="shared" si="43"/>
        <v>0</v>
      </c>
      <c r="AD40" s="170">
        <f t="shared" si="44"/>
        <v>0</v>
      </c>
      <c r="AE40" s="131"/>
      <c r="AF40" s="131"/>
      <c r="AG40" s="131"/>
      <c r="AH40" s="131"/>
      <c r="AI40" s="131"/>
      <c r="AJ40" s="170">
        <f t="shared" si="45"/>
        <v>0</v>
      </c>
      <c r="AK40" s="131"/>
      <c r="AL40" s="131"/>
      <c r="AM40" s="131"/>
      <c r="AN40" s="131"/>
      <c r="AO40" s="131"/>
      <c r="AP40" s="131">
        <v>210</v>
      </c>
      <c r="AQ40" s="138">
        <f t="shared" si="46"/>
        <v>0.5903225806451613</v>
      </c>
      <c r="AR40" s="138"/>
      <c r="AS40" s="131"/>
      <c r="AT40" s="131"/>
    </row>
    <row r="41" spans="1:46" ht="15" hidden="1">
      <c r="A41" s="176">
        <f t="shared" si="37"/>
        <v>7</v>
      </c>
      <c r="B41" s="131" t="s">
        <v>112</v>
      </c>
      <c r="C41" s="166">
        <f t="shared" si="38"/>
        <v>1.056</v>
      </c>
      <c r="D41" s="166"/>
      <c r="E41" s="166">
        <v>0.07</v>
      </c>
      <c r="F41" s="166">
        <v>0.986</v>
      </c>
      <c r="G41" s="166"/>
      <c r="H41" s="166"/>
      <c r="I41" s="167">
        <f t="shared" si="39"/>
        <v>5.7</v>
      </c>
      <c r="J41" s="168">
        <f t="shared" si="40"/>
        <v>5.5</v>
      </c>
      <c r="K41" s="131"/>
      <c r="L41" s="131"/>
      <c r="M41" s="131"/>
      <c r="N41" s="131">
        <v>5.5</v>
      </c>
      <c r="O41" s="131"/>
      <c r="P41" s="168">
        <f t="shared" si="41"/>
        <v>0.2</v>
      </c>
      <c r="Q41" s="131"/>
      <c r="R41" s="131"/>
      <c r="S41" s="131"/>
      <c r="T41" s="131">
        <v>0.2</v>
      </c>
      <c r="U41" s="131"/>
      <c r="V41" s="169">
        <f t="shared" si="36"/>
        <v>452.80332</v>
      </c>
      <c r="W41" s="152">
        <f t="shared" si="42"/>
        <v>0.38</v>
      </c>
      <c r="X41" s="131"/>
      <c r="Y41" s="131">
        <v>0.03</v>
      </c>
      <c r="Z41" s="131">
        <v>0.35</v>
      </c>
      <c r="AA41" s="131"/>
      <c r="AB41" s="131"/>
      <c r="AC41" s="152">
        <f t="shared" si="43"/>
        <v>0</v>
      </c>
      <c r="AD41" s="170">
        <f t="shared" si="44"/>
        <v>0</v>
      </c>
      <c r="AE41" s="131"/>
      <c r="AF41" s="131"/>
      <c r="AG41" s="131"/>
      <c r="AH41" s="131"/>
      <c r="AI41" s="131"/>
      <c r="AJ41" s="170">
        <f t="shared" si="45"/>
        <v>0</v>
      </c>
      <c r="AK41" s="131"/>
      <c r="AL41" s="131"/>
      <c r="AM41" s="131"/>
      <c r="AN41" s="131"/>
      <c r="AO41" s="131"/>
      <c r="AP41" s="131">
        <v>52</v>
      </c>
      <c r="AQ41" s="138">
        <f t="shared" si="46"/>
        <v>0.35984848484848486</v>
      </c>
      <c r="AR41" s="138">
        <f t="shared" si="47"/>
        <v>0</v>
      </c>
      <c r="AS41" s="131"/>
      <c r="AT41" s="131"/>
    </row>
    <row r="42" spans="1:46" ht="15" hidden="1">
      <c r="A42" s="176">
        <f t="shared" si="37"/>
        <v>8</v>
      </c>
      <c r="B42" s="131" t="s">
        <v>113</v>
      </c>
      <c r="C42" s="166">
        <f t="shared" si="38"/>
        <v>4.035</v>
      </c>
      <c r="D42" s="166">
        <v>0.2</v>
      </c>
      <c r="E42" s="166">
        <v>2.05</v>
      </c>
      <c r="F42" s="166">
        <v>1.54</v>
      </c>
      <c r="G42" s="166">
        <v>0.245</v>
      </c>
      <c r="H42" s="166"/>
      <c r="I42" s="167">
        <f t="shared" si="39"/>
        <v>0.9</v>
      </c>
      <c r="J42" s="168">
        <f t="shared" si="40"/>
        <v>0.9</v>
      </c>
      <c r="K42" s="131"/>
      <c r="L42" s="131"/>
      <c r="M42" s="131"/>
      <c r="N42" s="131">
        <v>0.9</v>
      </c>
      <c r="O42" s="131"/>
      <c r="P42" s="168">
        <f t="shared" si="41"/>
        <v>0</v>
      </c>
      <c r="Q42" s="131"/>
      <c r="R42" s="131"/>
      <c r="S42" s="131"/>
      <c r="T42" s="131"/>
      <c r="U42" s="131"/>
      <c r="V42" s="169">
        <f t="shared" si="36"/>
        <v>645.5183999999999</v>
      </c>
      <c r="W42" s="152">
        <f t="shared" si="42"/>
        <v>1.665</v>
      </c>
      <c r="X42" s="131"/>
      <c r="Y42" s="131"/>
      <c r="Z42" s="131">
        <v>1.665</v>
      </c>
      <c r="AA42" s="131"/>
      <c r="AB42" s="131"/>
      <c r="AC42" s="152">
        <f t="shared" si="43"/>
        <v>0</v>
      </c>
      <c r="AD42" s="170">
        <f t="shared" si="44"/>
        <v>0</v>
      </c>
      <c r="AE42" s="131"/>
      <c r="AF42" s="131"/>
      <c r="AG42" s="131"/>
      <c r="AH42" s="131"/>
      <c r="AI42" s="131"/>
      <c r="AJ42" s="170">
        <f t="shared" si="45"/>
        <v>0</v>
      </c>
      <c r="AK42" s="131"/>
      <c r="AL42" s="131"/>
      <c r="AM42" s="131"/>
      <c r="AN42" s="131"/>
      <c r="AO42" s="131"/>
      <c r="AP42" s="131">
        <v>125.238</v>
      </c>
      <c r="AQ42" s="138">
        <f t="shared" si="46"/>
        <v>0.41263940520446096</v>
      </c>
      <c r="AR42" s="138">
        <f t="shared" si="47"/>
        <v>0</v>
      </c>
      <c r="AS42" s="131"/>
      <c r="AT42" s="131"/>
    </row>
    <row r="43" spans="1:46" ht="15" hidden="1">
      <c r="A43" s="176">
        <f t="shared" si="37"/>
        <v>9</v>
      </c>
      <c r="B43" s="131" t="s">
        <v>114</v>
      </c>
      <c r="C43" s="166">
        <f t="shared" si="38"/>
        <v>1.8890000000000002</v>
      </c>
      <c r="D43" s="166"/>
      <c r="E43" s="166">
        <v>0.62</v>
      </c>
      <c r="F43" s="166">
        <v>1.149</v>
      </c>
      <c r="G43" s="166">
        <v>0.12</v>
      </c>
      <c r="H43" s="166"/>
      <c r="I43" s="171">
        <f t="shared" si="39"/>
        <v>1.85</v>
      </c>
      <c r="J43" s="168">
        <f t="shared" si="40"/>
        <v>0</v>
      </c>
      <c r="K43" s="131"/>
      <c r="L43" s="131"/>
      <c r="M43" s="131"/>
      <c r="N43" s="131"/>
      <c r="O43" s="131"/>
      <c r="P43" s="168">
        <f t="shared" si="41"/>
        <v>1.85</v>
      </c>
      <c r="Q43" s="131">
        <v>0.5</v>
      </c>
      <c r="R43" s="131">
        <v>1.35</v>
      </c>
      <c r="S43" s="131"/>
      <c r="T43" s="131"/>
      <c r="U43" s="131"/>
      <c r="V43" s="169">
        <f t="shared" si="36"/>
        <v>367.6014799999999</v>
      </c>
      <c r="W43" s="152">
        <f t="shared" si="42"/>
        <v>0.173</v>
      </c>
      <c r="X43" s="131"/>
      <c r="Y43" s="131"/>
      <c r="Z43" s="131">
        <v>0.173</v>
      </c>
      <c r="AA43" s="131"/>
      <c r="AB43" s="131"/>
      <c r="AC43" s="152">
        <f t="shared" si="43"/>
        <v>0</v>
      </c>
      <c r="AD43" s="170">
        <f t="shared" si="44"/>
        <v>0</v>
      </c>
      <c r="AE43" s="131"/>
      <c r="AF43" s="131"/>
      <c r="AG43" s="131"/>
      <c r="AH43" s="131"/>
      <c r="AI43" s="131"/>
      <c r="AJ43" s="170">
        <f t="shared" si="45"/>
        <v>0</v>
      </c>
      <c r="AK43" s="131"/>
      <c r="AL43" s="131"/>
      <c r="AM43" s="131"/>
      <c r="AN43" s="131"/>
      <c r="AO43" s="131"/>
      <c r="AP43" s="131">
        <v>50.4</v>
      </c>
      <c r="AQ43" s="138">
        <f t="shared" si="46"/>
        <v>0.09158284806776071</v>
      </c>
      <c r="AR43" s="138">
        <f t="shared" si="47"/>
        <v>0</v>
      </c>
      <c r="AS43" s="131"/>
      <c r="AT43" s="131"/>
    </row>
    <row r="44" spans="1:46" ht="15" hidden="1">
      <c r="A44" s="176">
        <f t="shared" si="37"/>
        <v>10</v>
      </c>
      <c r="B44" s="131" t="s">
        <v>115</v>
      </c>
      <c r="C44" s="166">
        <f t="shared" si="38"/>
        <v>4.268</v>
      </c>
      <c r="D44" s="166"/>
      <c r="E44" s="166">
        <v>0.445</v>
      </c>
      <c r="F44" s="166">
        <v>3.823</v>
      </c>
      <c r="G44" s="166"/>
      <c r="H44" s="166"/>
      <c r="I44" s="167">
        <f t="shared" si="39"/>
        <v>0.8</v>
      </c>
      <c r="J44" s="168">
        <f t="shared" si="40"/>
        <v>0.8</v>
      </c>
      <c r="K44" s="131"/>
      <c r="L44" s="131"/>
      <c r="M44" s="131"/>
      <c r="N44" s="131">
        <v>0.8</v>
      </c>
      <c r="O44" s="131"/>
      <c r="P44" s="168">
        <f t="shared" si="41"/>
        <v>0</v>
      </c>
      <c r="Q44" s="131"/>
      <c r="R44" s="131"/>
      <c r="S44" s="131"/>
      <c r="T44" s="131"/>
      <c r="U44" s="131"/>
      <c r="V44" s="169">
        <f t="shared" si="36"/>
        <v>550.71476</v>
      </c>
      <c r="W44" s="152">
        <f t="shared" si="42"/>
        <v>2.7680000000000002</v>
      </c>
      <c r="X44" s="131"/>
      <c r="Y44" s="131">
        <v>0.213</v>
      </c>
      <c r="Z44" s="131">
        <v>2.555</v>
      </c>
      <c r="AA44" s="131"/>
      <c r="AB44" s="131"/>
      <c r="AC44" s="152">
        <f t="shared" si="43"/>
        <v>0</v>
      </c>
      <c r="AD44" s="170">
        <f t="shared" si="44"/>
        <v>0</v>
      </c>
      <c r="AE44" s="131"/>
      <c r="AF44" s="131"/>
      <c r="AG44" s="131"/>
      <c r="AH44" s="131"/>
      <c r="AI44" s="131"/>
      <c r="AJ44" s="170">
        <f t="shared" si="45"/>
        <v>0</v>
      </c>
      <c r="AK44" s="131"/>
      <c r="AL44" s="131"/>
      <c r="AM44" s="131"/>
      <c r="AN44" s="131"/>
      <c r="AO44" s="131"/>
      <c r="AP44" s="131">
        <v>322.3</v>
      </c>
      <c r="AQ44" s="138">
        <f t="shared" si="46"/>
        <v>0.6485473289597001</v>
      </c>
      <c r="AR44" s="138">
        <f t="shared" si="47"/>
        <v>0</v>
      </c>
      <c r="AS44" s="131"/>
      <c r="AT44" s="131"/>
    </row>
    <row r="45" spans="1:46" ht="15" hidden="1">
      <c r="A45" s="176">
        <f t="shared" si="37"/>
        <v>11</v>
      </c>
      <c r="B45" s="131" t="s">
        <v>116</v>
      </c>
      <c r="C45" s="166">
        <f t="shared" si="38"/>
        <v>1.275</v>
      </c>
      <c r="D45" s="166"/>
      <c r="E45" s="166"/>
      <c r="F45" s="166">
        <v>1.025</v>
      </c>
      <c r="G45" s="166">
        <v>0.25</v>
      </c>
      <c r="H45" s="166"/>
      <c r="I45" s="167">
        <f t="shared" si="39"/>
        <v>0</v>
      </c>
      <c r="J45" s="168">
        <f t="shared" si="40"/>
        <v>0</v>
      </c>
      <c r="K45" s="131"/>
      <c r="L45" s="131"/>
      <c r="M45" s="131"/>
      <c r="N45" s="131"/>
      <c r="O45" s="131"/>
      <c r="P45" s="168">
        <f t="shared" si="41"/>
        <v>0</v>
      </c>
      <c r="Q45" s="131"/>
      <c r="R45" s="131"/>
      <c r="S45" s="131"/>
      <c r="T45" s="131"/>
      <c r="U45" s="131"/>
      <c r="V45" s="169">
        <f t="shared" si="36"/>
        <v>142.44299999999998</v>
      </c>
      <c r="W45" s="152">
        <f t="shared" si="42"/>
        <v>0.226</v>
      </c>
      <c r="X45" s="131"/>
      <c r="Y45" s="131">
        <v>0.226</v>
      </c>
      <c r="Z45" s="131"/>
      <c r="AA45" s="131"/>
      <c r="AB45" s="131"/>
      <c r="AC45" s="152">
        <f t="shared" si="43"/>
        <v>0</v>
      </c>
      <c r="AD45" s="170">
        <f t="shared" si="44"/>
        <v>0</v>
      </c>
      <c r="AE45" s="131"/>
      <c r="AF45" s="131"/>
      <c r="AG45" s="131"/>
      <c r="AH45" s="131"/>
      <c r="AI45" s="131"/>
      <c r="AJ45" s="170">
        <f t="shared" si="45"/>
        <v>0</v>
      </c>
      <c r="AK45" s="131"/>
      <c r="AL45" s="131"/>
      <c r="AM45" s="131"/>
      <c r="AN45" s="131"/>
      <c r="AO45" s="131"/>
      <c r="AP45" s="131">
        <v>43</v>
      </c>
      <c r="AQ45" s="138">
        <f t="shared" si="46"/>
        <v>0.17725490196078433</v>
      </c>
      <c r="AR45" s="138"/>
      <c r="AS45" s="131"/>
      <c r="AT45" s="131"/>
    </row>
    <row r="46" spans="1:46" ht="15" hidden="1">
      <c r="A46" s="176">
        <f t="shared" si="37"/>
        <v>12</v>
      </c>
      <c r="B46" s="131" t="s">
        <v>117</v>
      </c>
      <c r="C46" s="166">
        <f t="shared" si="38"/>
        <v>3.935</v>
      </c>
      <c r="D46" s="166">
        <v>0.53</v>
      </c>
      <c r="E46" s="166">
        <v>1.99</v>
      </c>
      <c r="F46" s="166">
        <v>0.435</v>
      </c>
      <c r="G46" s="166">
        <v>0.98</v>
      </c>
      <c r="H46" s="166"/>
      <c r="I46" s="167">
        <f t="shared" si="39"/>
        <v>2.4</v>
      </c>
      <c r="J46" s="168">
        <f t="shared" si="40"/>
        <v>0</v>
      </c>
      <c r="K46" s="131"/>
      <c r="L46" s="131"/>
      <c r="M46" s="131"/>
      <c r="N46" s="131"/>
      <c r="O46" s="131"/>
      <c r="P46" s="168">
        <f t="shared" si="41"/>
        <v>2.4</v>
      </c>
      <c r="Q46" s="131"/>
      <c r="R46" s="131">
        <v>2.4</v>
      </c>
      <c r="S46" s="131"/>
      <c r="T46" s="131"/>
      <c r="U46" s="131"/>
      <c r="V46" s="169">
        <f t="shared" si="36"/>
        <v>751.7685</v>
      </c>
      <c r="W46" s="152">
        <f t="shared" si="42"/>
        <v>1.49</v>
      </c>
      <c r="X46" s="131"/>
      <c r="Y46" s="131">
        <v>1.06</v>
      </c>
      <c r="Z46" s="131">
        <v>0.43</v>
      </c>
      <c r="AA46" s="131"/>
      <c r="AB46" s="131"/>
      <c r="AC46" s="152">
        <f t="shared" si="43"/>
        <v>2.3</v>
      </c>
      <c r="AD46" s="170">
        <f t="shared" si="44"/>
        <v>0</v>
      </c>
      <c r="AE46" s="131"/>
      <c r="AF46" s="131"/>
      <c r="AG46" s="131"/>
      <c r="AH46" s="131"/>
      <c r="AI46" s="131"/>
      <c r="AJ46" s="170">
        <f t="shared" si="45"/>
        <v>2.3</v>
      </c>
      <c r="AK46" s="131"/>
      <c r="AL46" s="131">
        <v>2.3</v>
      </c>
      <c r="AM46" s="131"/>
      <c r="AN46" s="131"/>
      <c r="AO46" s="131"/>
      <c r="AP46" s="131">
        <v>390</v>
      </c>
      <c r="AQ46" s="138">
        <f t="shared" si="46"/>
        <v>0.3786531130876747</v>
      </c>
      <c r="AR46" s="138">
        <f t="shared" si="47"/>
        <v>0.9583333333333333</v>
      </c>
      <c r="AS46" s="131"/>
      <c r="AT46" s="131"/>
    </row>
    <row r="47" spans="1:46" ht="15" hidden="1">
      <c r="A47" s="176">
        <f t="shared" si="37"/>
        <v>13</v>
      </c>
      <c r="B47" s="131" t="s">
        <v>118</v>
      </c>
      <c r="C47" s="166">
        <f t="shared" si="38"/>
        <v>1.294</v>
      </c>
      <c r="D47" s="166"/>
      <c r="E47" s="166"/>
      <c r="F47" s="166">
        <v>1.294</v>
      </c>
      <c r="G47" s="166"/>
      <c r="H47" s="166"/>
      <c r="I47" s="167">
        <f t="shared" si="39"/>
        <v>0.86</v>
      </c>
      <c r="J47" s="168">
        <f t="shared" si="40"/>
        <v>0</v>
      </c>
      <c r="K47" s="131"/>
      <c r="L47" s="131"/>
      <c r="M47" s="131"/>
      <c r="N47" s="131"/>
      <c r="O47" s="131"/>
      <c r="P47" s="168">
        <f t="shared" si="41"/>
        <v>0.86</v>
      </c>
      <c r="Q47" s="131"/>
      <c r="R47" s="131"/>
      <c r="S47" s="131">
        <v>0.86</v>
      </c>
      <c r="T47" s="131"/>
      <c r="U47" s="131"/>
      <c r="V47" s="169">
        <f t="shared" si="36"/>
        <v>208.82144</v>
      </c>
      <c r="W47" s="152">
        <f t="shared" si="42"/>
        <v>0.3</v>
      </c>
      <c r="X47" s="131"/>
      <c r="Y47" s="131"/>
      <c r="Z47" s="131">
        <v>0.3</v>
      </c>
      <c r="AA47" s="131"/>
      <c r="AB47" s="131"/>
      <c r="AC47" s="152">
        <f t="shared" si="43"/>
        <v>0</v>
      </c>
      <c r="AD47" s="170">
        <f t="shared" si="44"/>
        <v>0</v>
      </c>
      <c r="AE47" s="131"/>
      <c r="AF47" s="131"/>
      <c r="AG47" s="131"/>
      <c r="AH47" s="131"/>
      <c r="AI47" s="131"/>
      <c r="AJ47" s="170">
        <f t="shared" si="45"/>
        <v>0</v>
      </c>
      <c r="AK47" s="131"/>
      <c r="AL47" s="131"/>
      <c r="AM47" s="131"/>
      <c r="AN47" s="131"/>
      <c r="AO47" s="131"/>
      <c r="AP47" s="131">
        <v>46</v>
      </c>
      <c r="AQ47" s="138">
        <f t="shared" si="46"/>
        <v>0.23183925811437403</v>
      </c>
      <c r="AR47" s="138">
        <f t="shared" si="47"/>
        <v>0</v>
      </c>
      <c r="AS47" s="131"/>
      <c r="AT47" s="131"/>
    </row>
    <row r="48" spans="1:46" ht="15" hidden="1">
      <c r="A48" s="176">
        <f t="shared" si="37"/>
        <v>14</v>
      </c>
      <c r="B48" s="131" t="s">
        <v>119</v>
      </c>
      <c r="C48" s="166">
        <f t="shared" si="38"/>
        <v>3.61</v>
      </c>
      <c r="D48" s="166"/>
      <c r="E48" s="166">
        <v>0.7</v>
      </c>
      <c r="F48" s="166">
        <v>1.76</v>
      </c>
      <c r="G48" s="166">
        <v>1.15</v>
      </c>
      <c r="H48" s="166"/>
      <c r="I48" s="167">
        <f t="shared" si="39"/>
        <v>1.05</v>
      </c>
      <c r="J48" s="168">
        <f t="shared" si="40"/>
        <v>0</v>
      </c>
      <c r="K48" s="131"/>
      <c r="L48" s="131"/>
      <c r="M48" s="131"/>
      <c r="N48" s="131"/>
      <c r="O48" s="131"/>
      <c r="P48" s="168">
        <f t="shared" si="41"/>
        <v>1.05</v>
      </c>
      <c r="Q48" s="131"/>
      <c r="R48" s="131"/>
      <c r="S48" s="131"/>
      <c r="T48" s="131">
        <v>1.05</v>
      </c>
      <c r="U48" s="131"/>
      <c r="V48" s="169">
        <f t="shared" si="36"/>
        <v>499.3400999999999</v>
      </c>
      <c r="W48" s="152">
        <f t="shared" si="42"/>
        <v>1.12</v>
      </c>
      <c r="X48" s="131"/>
      <c r="Y48" s="131"/>
      <c r="Z48" s="131">
        <v>0.84</v>
      </c>
      <c r="AA48" s="131">
        <v>0.28</v>
      </c>
      <c r="AB48" s="131"/>
      <c r="AC48" s="152">
        <f t="shared" si="43"/>
        <v>0</v>
      </c>
      <c r="AD48" s="170">
        <f t="shared" si="44"/>
        <v>0</v>
      </c>
      <c r="AE48" s="131"/>
      <c r="AF48" s="131"/>
      <c r="AG48" s="131"/>
      <c r="AH48" s="131"/>
      <c r="AI48" s="131"/>
      <c r="AJ48" s="170">
        <f t="shared" si="45"/>
        <v>0</v>
      </c>
      <c r="AK48" s="131"/>
      <c r="AL48" s="131"/>
      <c r="AM48" s="131"/>
      <c r="AN48" s="131"/>
      <c r="AO48" s="131"/>
      <c r="AP48" s="131">
        <v>131</v>
      </c>
      <c r="AQ48" s="138">
        <f t="shared" si="46"/>
        <v>0.3102493074792244</v>
      </c>
      <c r="AR48" s="138">
        <f t="shared" si="47"/>
        <v>0</v>
      </c>
      <c r="AS48" s="131"/>
      <c r="AT48" s="131"/>
    </row>
    <row r="49" spans="1:46" ht="15" hidden="1">
      <c r="A49" s="176">
        <f t="shared" si="37"/>
        <v>15</v>
      </c>
      <c r="B49" s="131" t="s">
        <v>120</v>
      </c>
      <c r="C49" s="166">
        <f t="shared" si="38"/>
        <v>4.25</v>
      </c>
      <c r="D49" s="166"/>
      <c r="E49" s="166">
        <v>1.31</v>
      </c>
      <c r="F49" s="166">
        <v>2.84</v>
      </c>
      <c r="G49" s="166">
        <v>0.1</v>
      </c>
      <c r="H49" s="166"/>
      <c r="I49" s="167">
        <f t="shared" si="39"/>
        <v>0</v>
      </c>
      <c r="J49" s="168">
        <f t="shared" si="40"/>
        <v>0</v>
      </c>
      <c r="K49" s="131"/>
      <c r="L49" s="131"/>
      <c r="M49" s="131"/>
      <c r="N49" s="131"/>
      <c r="O49" s="131"/>
      <c r="P49" s="168">
        <f t="shared" si="41"/>
        <v>0</v>
      </c>
      <c r="Q49" s="131"/>
      <c r="R49" s="131"/>
      <c r="S49" s="131"/>
      <c r="T49" s="131"/>
      <c r="U49" s="131"/>
      <c r="V49" s="169">
        <f t="shared" si="36"/>
        <v>555.1392</v>
      </c>
      <c r="W49" s="152">
        <f t="shared" si="42"/>
        <v>2.44</v>
      </c>
      <c r="X49" s="131"/>
      <c r="Y49" s="131">
        <v>0.51</v>
      </c>
      <c r="Z49" s="131">
        <v>1.83</v>
      </c>
      <c r="AA49" s="131">
        <v>0.1</v>
      </c>
      <c r="AB49" s="131"/>
      <c r="AC49" s="152">
        <f t="shared" si="43"/>
        <v>0</v>
      </c>
      <c r="AD49" s="170">
        <f t="shared" si="44"/>
        <v>0</v>
      </c>
      <c r="AE49" s="131"/>
      <c r="AF49" s="131"/>
      <c r="AG49" s="131"/>
      <c r="AH49" s="131"/>
      <c r="AI49" s="131"/>
      <c r="AJ49" s="170">
        <f t="shared" si="45"/>
        <v>0</v>
      </c>
      <c r="AK49" s="131"/>
      <c r="AL49" s="131"/>
      <c r="AM49" s="131"/>
      <c r="AN49" s="131"/>
      <c r="AO49" s="131"/>
      <c r="AP49" s="131">
        <v>347.3</v>
      </c>
      <c r="AQ49" s="138">
        <f t="shared" si="46"/>
        <v>0.5741176470588235</v>
      </c>
      <c r="AR49" s="138"/>
      <c r="AS49" s="131"/>
      <c r="AT49" s="131"/>
    </row>
    <row r="50" spans="1:46" ht="15" hidden="1">
      <c r="A50" s="176">
        <f t="shared" si="37"/>
        <v>16</v>
      </c>
      <c r="B50" s="131" t="s">
        <v>121</v>
      </c>
      <c r="C50" s="166">
        <f t="shared" si="38"/>
        <v>2.5</v>
      </c>
      <c r="D50" s="166"/>
      <c r="E50" s="166">
        <v>1.1</v>
      </c>
      <c r="F50" s="166">
        <v>1.4</v>
      </c>
      <c r="G50" s="166"/>
      <c r="H50" s="166"/>
      <c r="I50" s="167">
        <f t="shared" si="39"/>
        <v>0</v>
      </c>
      <c r="J50" s="168">
        <f t="shared" si="40"/>
        <v>0</v>
      </c>
      <c r="K50" s="131"/>
      <c r="L50" s="131"/>
      <c r="M50" s="131"/>
      <c r="N50" s="131"/>
      <c r="O50" s="131"/>
      <c r="P50" s="168">
        <f t="shared" si="41"/>
        <v>0</v>
      </c>
      <c r="Q50" s="131"/>
      <c r="R50" s="131"/>
      <c r="S50" s="131"/>
      <c r="T50" s="131"/>
      <c r="U50" s="131"/>
      <c r="V50" s="169">
        <f t="shared" si="36"/>
        <v>346.75199999999995</v>
      </c>
      <c r="W50" s="152">
        <f t="shared" si="42"/>
        <v>1.8399999999999999</v>
      </c>
      <c r="X50" s="131"/>
      <c r="Y50" s="131">
        <v>1.26</v>
      </c>
      <c r="Z50" s="131">
        <v>0.58</v>
      </c>
      <c r="AA50" s="131"/>
      <c r="AB50" s="131"/>
      <c r="AC50" s="152">
        <f t="shared" si="43"/>
        <v>0</v>
      </c>
      <c r="AD50" s="170">
        <f t="shared" si="44"/>
        <v>0</v>
      </c>
      <c r="AE50" s="131"/>
      <c r="AF50" s="131"/>
      <c r="AG50" s="131"/>
      <c r="AH50" s="131"/>
      <c r="AI50" s="131"/>
      <c r="AJ50" s="170">
        <f t="shared" si="45"/>
        <v>0</v>
      </c>
      <c r="AK50" s="131"/>
      <c r="AL50" s="131"/>
      <c r="AM50" s="131"/>
      <c r="AN50" s="131"/>
      <c r="AO50" s="131"/>
      <c r="AP50" s="131">
        <v>282.85</v>
      </c>
      <c r="AQ50" s="138">
        <f t="shared" si="46"/>
        <v>0.736</v>
      </c>
      <c r="AR50" s="138"/>
      <c r="AS50" s="131"/>
      <c r="AT50" s="131"/>
    </row>
    <row r="51" spans="1:46" ht="15" hidden="1">
      <c r="A51" s="176">
        <f t="shared" si="37"/>
        <v>17</v>
      </c>
      <c r="B51" s="131" t="s">
        <v>122</v>
      </c>
      <c r="C51" s="166">
        <f t="shared" si="38"/>
        <v>2.73</v>
      </c>
      <c r="D51" s="166"/>
      <c r="E51" s="166">
        <v>0.2</v>
      </c>
      <c r="F51" s="166">
        <v>2.53</v>
      </c>
      <c r="G51" s="166"/>
      <c r="H51" s="166"/>
      <c r="I51" s="167">
        <f t="shared" si="39"/>
        <v>0.5</v>
      </c>
      <c r="J51" s="168">
        <f t="shared" si="40"/>
        <v>0.2</v>
      </c>
      <c r="K51" s="131"/>
      <c r="L51" s="131">
        <v>0.2</v>
      </c>
      <c r="M51" s="131"/>
      <c r="N51" s="131"/>
      <c r="O51" s="131"/>
      <c r="P51" s="168">
        <f t="shared" si="41"/>
        <v>0.3</v>
      </c>
      <c r="Q51" s="131"/>
      <c r="R51" s="131">
        <v>0.3</v>
      </c>
      <c r="S51" s="131"/>
      <c r="T51" s="131"/>
      <c r="U51" s="131"/>
      <c r="V51" s="169">
        <f t="shared" si="36"/>
        <v>349.8592</v>
      </c>
      <c r="W51" s="152">
        <f t="shared" si="42"/>
        <v>0.23</v>
      </c>
      <c r="X51" s="131"/>
      <c r="Y51" s="131">
        <v>0.23</v>
      </c>
      <c r="Z51" s="131"/>
      <c r="AA51" s="131"/>
      <c r="AB51" s="131"/>
      <c r="AC51" s="152">
        <f t="shared" si="43"/>
        <v>0</v>
      </c>
      <c r="AD51" s="170">
        <f t="shared" si="44"/>
        <v>0</v>
      </c>
      <c r="AE51" s="131"/>
      <c r="AF51" s="131"/>
      <c r="AG51" s="131"/>
      <c r="AH51" s="131"/>
      <c r="AI51" s="131"/>
      <c r="AJ51" s="170">
        <f t="shared" si="45"/>
        <v>0</v>
      </c>
      <c r="AK51" s="131"/>
      <c r="AL51" s="131"/>
      <c r="AM51" s="131"/>
      <c r="AN51" s="131"/>
      <c r="AO51" s="131"/>
      <c r="AP51" s="131">
        <v>40</v>
      </c>
      <c r="AQ51" s="138">
        <f t="shared" si="46"/>
        <v>0.08424908424908426</v>
      </c>
      <c r="AR51" s="138">
        <f t="shared" si="47"/>
        <v>0</v>
      </c>
      <c r="AS51" s="131"/>
      <c r="AT51" s="131"/>
    </row>
    <row r="52" spans="1:46" ht="15" hidden="1">
      <c r="A52" s="176">
        <f t="shared" si="37"/>
        <v>18</v>
      </c>
      <c r="B52" s="131" t="s">
        <v>123</v>
      </c>
      <c r="C52" s="166">
        <f t="shared" si="38"/>
        <v>3.8</v>
      </c>
      <c r="D52" s="166"/>
      <c r="E52" s="166"/>
      <c r="F52" s="166">
        <v>3.8</v>
      </c>
      <c r="G52" s="166"/>
      <c r="H52" s="166"/>
      <c r="I52" s="167">
        <f t="shared" si="39"/>
        <v>1.4</v>
      </c>
      <c r="J52" s="168">
        <f t="shared" si="40"/>
        <v>0</v>
      </c>
      <c r="K52" s="131"/>
      <c r="L52" s="131"/>
      <c r="M52" s="131"/>
      <c r="N52" s="131"/>
      <c r="O52" s="131"/>
      <c r="P52" s="168">
        <f t="shared" si="41"/>
        <v>1.4</v>
      </c>
      <c r="Q52" s="131">
        <v>1.4</v>
      </c>
      <c r="R52" s="131"/>
      <c r="S52" s="131"/>
      <c r="T52" s="131"/>
      <c r="U52" s="131"/>
      <c r="V52" s="169">
        <f t="shared" si="36"/>
        <v>526.2572</v>
      </c>
      <c r="W52" s="152">
        <f t="shared" si="42"/>
        <v>0</v>
      </c>
      <c r="X52" s="131"/>
      <c r="Y52" s="131"/>
      <c r="Z52" s="131"/>
      <c r="AA52" s="131"/>
      <c r="AB52" s="131"/>
      <c r="AC52" s="152">
        <f t="shared" si="43"/>
        <v>0</v>
      </c>
      <c r="AD52" s="170">
        <f t="shared" si="44"/>
        <v>0</v>
      </c>
      <c r="AE52" s="131"/>
      <c r="AF52" s="131"/>
      <c r="AG52" s="131"/>
      <c r="AH52" s="131"/>
      <c r="AI52" s="131"/>
      <c r="AJ52" s="170">
        <f t="shared" si="45"/>
        <v>0</v>
      </c>
      <c r="AK52" s="131"/>
      <c r="AL52" s="131"/>
      <c r="AM52" s="131"/>
      <c r="AN52" s="131"/>
      <c r="AO52" s="131"/>
      <c r="AP52" s="131"/>
      <c r="AQ52" s="138">
        <f t="shared" si="46"/>
        <v>0</v>
      </c>
      <c r="AR52" s="138">
        <f t="shared" si="47"/>
        <v>0</v>
      </c>
      <c r="AS52" s="131"/>
      <c r="AT52" s="131"/>
    </row>
    <row r="53" spans="1:46" ht="15" hidden="1">
      <c r="A53" s="176">
        <f t="shared" si="37"/>
        <v>19</v>
      </c>
      <c r="B53" s="131" t="s">
        <v>124</v>
      </c>
      <c r="C53" s="166">
        <f t="shared" si="38"/>
        <v>1.65</v>
      </c>
      <c r="D53" s="166"/>
      <c r="E53" s="166">
        <v>0.15</v>
      </c>
      <c r="F53" s="166">
        <v>1.02</v>
      </c>
      <c r="G53" s="166">
        <v>0.48</v>
      </c>
      <c r="H53" s="166"/>
      <c r="I53" s="167">
        <f t="shared" si="39"/>
        <v>0</v>
      </c>
      <c r="J53" s="168">
        <f t="shared" si="40"/>
        <v>0</v>
      </c>
      <c r="K53" s="131"/>
      <c r="L53" s="131"/>
      <c r="M53" s="131"/>
      <c r="N53" s="131"/>
      <c r="O53" s="131"/>
      <c r="P53" s="168">
        <f t="shared" si="41"/>
        <v>0</v>
      </c>
      <c r="Q53" s="131"/>
      <c r="R53" s="131"/>
      <c r="S53" s="131"/>
      <c r="T53" s="131"/>
      <c r="U53" s="131"/>
      <c r="V53" s="169">
        <f t="shared" si="36"/>
        <v>193.536</v>
      </c>
      <c r="W53" s="152">
        <f t="shared" si="42"/>
        <v>0</v>
      </c>
      <c r="X53" s="131"/>
      <c r="Y53" s="131"/>
      <c r="Z53" s="131"/>
      <c r="AA53" s="131"/>
      <c r="AB53" s="131"/>
      <c r="AC53" s="152">
        <f t="shared" si="43"/>
        <v>0</v>
      </c>
      <c r="AD53" s="170">
        <f t="shared" si="44"/>
        <v>0</v>
      </c>
      <c r="AE53" s="131"/>
      <c r="AF53" s="131"/>
      <c r="AG53" s="131"/>
      <c r="AH53" s="131"/>
      <c r="AI53" s="131"/>
      <c r="AJ53" s="170">
        <f t="shared" si="45"/>
        <v>0</v>
      </c>
      <c r="AK53" s="131"/>
      <c r="AL53" s="131"/>
      <c r="AM53" s="131"/>
      <c r="AN53" s="131"/>
      <c r="AO53" s="131"/>
      <c r="AP53" s="131"/>
      <c r="AQ53" s="138">
        <f t="shared" si="46"/>
        <v>0</v>
      </c>
      <c r="AR53" s="138"/>
      <c r="AS53" s="131"/>
      <c r="AT53" s="131"/>
    </row>
    <row r="54" spans="1:46" ht="15" hidden="1">
      <c r="A54" s="176">
        <f t="shared" si="37"/>
        <v>20</v>
      </c>
      <c r="B54" s="131" t="s">
        <v>125</v>
      </c>
      <c r="C54" s="166">
        <f t="shared" si="38"/>
        <v>0.5</v>
      </c>
      <c r="D54" s="166"/>
      <c r="E54" s="166"/>
      <c r="F54" s="166">
        <v>0.5</v>
      </c>
      <c r="G54" s="166"/>
      <c r="H54" s="166"/>
      <c r="I54" s="167">
        <f t="shared" si="39"/>
        <v>0</v>
      </c>
      <c r="J54" s="168">
        <f t="shared" si="40"/>
        <v>0</v>
      </c>
      <c r="K54" s="131"/>
      <c r="L54" s="131"/>
      <c r="M54" s="131"/>
      <c r="N54" s="131"/>
      <c r="O54" s="131"/>
      <c r="P54" s="168">
        <f t="shared" si="41"/>
        <v>0</v>
      </c>
      <c r="Q54" s="131"/>
      <c r="R54" s="131"/>
      <c r="S54" s="131"/>
      <c r="T54" s="131"/>
      <c r="U54" s="131"/>
      <c r="V54" s="169">
        <f t="shared" si="36"/>
        <v>55.86</v>
      </c>
      <c r="W54" s="152">
        <f t="shared" si="42"/>
        <v>0.29000000000000004</v>
      </c>
      <c r="X54" s="131"/>
      <c r="Y54" s="131"/>
      <c r="Z54" s="131">
        <v>0.135</v>
      </c>
      <c r="AA54" s="131">
        <v>0.155</v>
      </c>
      <c r="AB54" s="131"/>
      <c r="AC54" s="152">
        <f t="shared" si="43"/>
        <v>0</v>
      </c>
      <c r="AD54" s="170">
        <f t="shared" si="44"/>
        <v>0</v>
      </c>
      <c r="AE54" s="131"/>
      <c r="AF54" s="131"/>
      <c r="AG54" s="131"/>
      <c r="AH54" s="131"/>
      <c r="AI54" s="131"/>
      <c r="AJ54" s="170">
        <f t="shared" si="45"/>
        <v>0</v>
      </c>
      <c r="AK54" s="131"/>
      <c r="AL54" s="131"/>
      <c r="AM54" s="131"/>
      <c r="AN54" s="131"/>
      <c r="AO54" s="131"/>
      <c r="AP54" s="131">
        <v>45</v>
      </c>
      <c r="AQ54" s="138">
        <f t="shared" si="46"/>
        <v>0.5800000000000001</v>
      </c>
      <c r="AR54" s="138"/>
      <c r="AS54" s="131"/>
      <c r="AT54" s="131"/>
    </row>
    <row r="55" spans="1:46" ht="15" hidden="1">
      <c r="A55" s="176">
        <v>21</v>
      </c>
      <c r="B55" s="131" t="s">
        <v>126</v>
      </c>
      <c r="C55" s="166">
        <f t="shared" si="38"/>
        <v>0.79</v>
      </c>
      <c r="D55" s="166"/>
      <c r="E55" s="166">
        <v>0.2</v>
      </c>
      <c r="F55" s="166">
        <v>0.25</v>
      </c>
      <c r="G55" s="166">
        <v>0.34</v>
      </c>
      <c r="H55" s="166"/>
      <c r="I55" s="167">
        <f t="shared" si="39"/>
        <v>3.83</v>
      </c>
      <c r="J55" s="168">
        <f t="shared" si="40"/>
        <v>0</v>
      </c>
      <c r="K55" s="131"/>
      <c r="L55" s="131"/>
      <c r="M55" s="131"/>
      <c r="N55" s="131"/>
      <c r="O55" s="131"/>
      <c r="P55" s="168">
        <f t="shared" si="41"/>
        <v>3.83</v>
      </c>
      <c r="Q55" s="131"/>
      <c r="R55" s="131"/>
      <c r="S55" s="131"/>
      <c r="T55" s="131">
        <v>3.83</v>
      </c>
      <c r="U55" s="131"/>
      <c r="V55" s="169">
        <f>D55*194.67+E55*173.04+F55*111.72+G55*111.72+H55*127.68+K55*86.255+L55*71.648+M55*84.489+N55*58.258+O55*53.065+Q55*72.658+R55*60.9+S55*74.716+T55*50.578+U55*46.62</f>
        <v>294.23654</v>
      </c>
      <c r="W55" s="152">
        <f t="shared" si="42"/>
        <v>0.109</v>
      </c>
      <c r="X55" s="131"/>
      <c r="Y55" s="131"/>
      <c r="Z55" s="131">
        <v>0.109</v>
      </c>
      <c r="AA55" s="131"/>
      <c r="AB55" s="131"/>
      <c r="AC55" s="152">
        <f t="shared" si="43"/>
        <v>0</v>
      </c>
      <c r="AD55" s="170">
        <f t="shared" si="44"/>
        <v>0</v>
      </c>
      <c r="AE55" s="131"/>
      <c r="AF55" s="131"/>
      <c r="AG55" s="131"/>
      <c r="AH55" s="131"/>
      <c r="AI55" s="131"/>
      <c r="AJ55" s="170">
        <f t="shared" si="45"/>
        <v>0</v>
      </c>
      <c r="AK55" s="131"/>
      <c r="AL55" s="131"/>
      <c r="AM55" s="131"/>
      <c r="AN55" s="131"/>
      <c r="AO55" s="131"/>
      <c r="AP55" s="131">
        <v>13</v>
      </c>
      <c r="AQ55" s="138">
        <f t="shared" si="46"/>
        <v>0.13797468354430378</v>
      </c>
      <c r="AR55" s="138">
        <f t="shared" si="47"/>
        <v>0</v>
      </c>
      <c r="AS55" s="131"/>
      <c r="AT55" s="131"/>
    </row>
    <row r="56" spans="1:46" ht="15" hidden="1">
      <c r="A56" s="131"/>
      <c r="B56" s="172" t="s">
        <v>25</v>
      </c>
      <c r="C56" s="152">
        <f>SUM(C35:C55)</f>
        <v>61.75799999999999</v>
      </c>
      <c r="D56" s="152">
        <f aca="true" t="shared" si="48" ref="D56:AT56">SUM(D35:D55)</f>
        <v>1.43</v>
      </c>
      <c r="E56" s="152">
        <f t="shared" si="48"/>
        <v>15.356999999999998</v>
      </c>
      <c r="F56" s="152">
        <f t="shared" si="48"/>
        <v>39.653999999999996</v>
      </c>
      <c r="G56" s="152">
        <f t="shared" si="48"/>
        <v>5.317</v>
      </c>
      <c r="H56" s="152">
        <f t="shared" si="48"/>
        <v>0</v>
      </c>
      <c r="I56" s="152">
        <f t="shared" si="48"/>
        <v>34.25</v>
      </c>
      <c r="J56" s="152">
        <f t="shared" si="48"/>
        <v>11.97</v>
      </c>
      <c r="K56" s="152">
        <f t="shared" si="48"/>
        <v>1.4200000000000002</v>
      </c>
      <c r="L56" s="152">
        <f t="shared" si="48"/>
        <v>2.8</v>
      </c>
      <c r="M56" s="152">
        <f t="shared" si="48"/>
        <v>0.55</v>
      </c>
      <c r="N56" s="152">
        <f t="shared" si="48"/>
        <v>7.2</v>
      </c>
      <c r="O56" s="152">
        <f t="shared" si="48"/>
        <v>0</v>
      </c>
      <c r="P56" s="152">
        <f t="shared" si="48"/>
        <v>22.28</v>
      </c>
      <c r="Q56" s="152">
        <f t="shared" si="48"/>
        <v>2.2</v>
      </c>
      <c r="R56" s="152">
        <f t="shared" si="48"/>
        <v>13.46</v>
      </c>
      <c r="S56" s="152">
        <f t="shared" si="48"/>
        <v>0.86</v>
      </c>
      <c r="T56" s="152">
        <f t="shared" si="48"/>
        <v>5.76</v>
      </c>
      <c r="U56" s="152">
        <f t="shared" si="48"/>
        <v>0</v>
      </c>
      <c r="V56" s="173">
        <f t="shared" si="48"/>
        <v>10084.083190000001</v>
      </c>
      <c r="W56" s="152">
        <f t="shared" si="48"/>
        <v>21.805000000000007</v>
      </c>
      <c r="X56" s="152">
        <f t="shared" si="48"/>
        <v>0</v>
      </c>
      <c r="Y56" s="152">
        <f t="shared" si="48"/>
        <v>5.188000000000001</v>
      </c>
      <c r="Z56" s="152">
        <f t="shared" si="48"/>
        <v>16.02</v>
      </c>
      <c r="AA56" s="152">
        <f t="shared" si="48"/>
        <v>0.5970000000000001</v>
      </c>
      <c r="AB56" s="152">
        <f t="shared" si="48"/>
        <v>0</v>
      </c>
      <c r="AC56" s="152">
        <f t="shared" si="48"/>
        <v>5.779999999999999</v>
      </c>
      <c r="AD56" s="152">
        <f t="shared" si="48"/>
        <v>1.25</v>
      </c>
      <c r="AE56" s="152">
        <f t="shared" si="48"/>
        <v>0.7</v>
      </c>
      <c r="AF56" s="152">
        <f t="shared" si="48"/>
        <v>0</v>
      </c>
      <c r="AG56" s="152">
        <f t="shared" si="48"/>
        <v>0.55</v>
      </c>
      <c r="AH56" s="152">
        <f t="shared" si="48"/>
        <v>0</v>
      </c>
      <c r="AI56" s="152">
        <f t="shared" si="48"/>
        <v>0</v>
      </c>
      <c r="AJ56" s="152">
        <f t="shared" si="48"/>
        <v>4.529999999999999</v>
      </c>
      <c r="AK56" s="152">
        <f t="shared" si="48"/>
        <v>0</v>
      </c>
      <c r="AL56" s="152">
        <f t="shared" si="48"/>
        <v>4.529999999999999</v>
      </c>
      <c r="AM56" s="152">
        <f t="shared" si="48"/>
        <v>0</v>
      </c>
      <c r="AN56" s="152">
        <f t="shared" si="48"/>
        <v>0</v>
      </c>
      <c r="AO56" s="152">
        <f t="shared" si="48"/>
        <v>0</v>
      </c>
      <c r="AP56" s="173">
        <f t="shared" si="48"/>
        <v>3229.088</v>
      </c>
      <c r="AQ56" s="151">
        <f t="shared" si="48"/>
        <v>6.56034267261924</v>
      </c>
      <c r="AR56" s="151">
        <f t="shared" si="47"/>
        <v>0.16875912408759122</v>
      </c>
      <c r="AS56" s="152">
        <f t="shared" si="48"/>
        <v>0</v>
      </c>
      <c r="AT56" s="152">
        <f t="shared" si="48"/>
        <v>0</v>
      </c>
    </row>
    <row r="57" ht="15" hidden="1"/>
    <row r="58" spans="2:43" ht="15" hidden="1">
      <c r="B58" s="304" t="s">
        <v>103</v>
      </c>
      <c r="C58" s="305"/>
      <c r="D58" s="305"/>
      <c r="E58" s="305"/>
      <c r="F58" s="305"/>
      <c r="V58" s="157" t="s">
        <v>75</v>
      </c>
      <c r="W58" s="158"/>
      <c r="X58" s="158"/>
      <c r="Y58" s="158"/>
      <c r="Z58" s="158"/>
      <c r="AA58" s="158"/>
      <c r="AB58" s="158"/>
      <c r="AC58" s="158"/>
      <c r="AD58" s="158"/>
      <c r="AE58" s="158"/>
      <c r="AF58" s="158"/>
      <c r="AG58" s="158"/>
      <c r="AH58" s="158"/>
      <c r="AI58" s="158"/>
      <c r="AJ58" s="158"/>
      <c r="AK58" s="158"/>
      <c r="AL58" s="158"/>
      <c r="AM58" s="158"/>
      <c r="AN58" s="158"/>
      <c r="AO58" s="158"/>
      <c r="AP58" s="158"/>
      <c r="AQ58" s="159"/>
    </row>
    <row r="59" spans="2:43" ht="15" hidden="1">
      <c r="B59" s="308" t="s">
        <v>127</v>
      </c>
      <c r="C59" s="309"/>
      <c r="D59" s="309"/>
      <c r="E59" s="309"/>
      <c r="F59" s="309"/>
      <c r="V59" s="157" t="s">
        <v>76</v>
      </c>
      <c r="W59" s="158"/>
      <c r="X59" s="158"/>
      <c r="Y59" s="158"/>
      <c r="Z59" s="158"/>
      <c r="AA59" s="158"/>
      <c r="AB59" s="158"/>
      <c r="AC59" s="158"/>
      <c r="AD59" s="158"/>
      <c r="AE59" s="158"/>
      <c r="AF59" s="158"/>
      <c r="AG59" s="158"/>
      <c r="AH59" s="158"/>
      <c r="AI59" s="158"/>
      <c r="AJ59" s="158"/>
      <c r="AK59" s="158"/>
      <c r="AL59" s="158"/>
      <c r="AM59" s="158"/>
      <c r="AN59" s="158"/>
      <c r="AO59" s="158"/>
      <c r="AP59" s="158"/>
      <c r="AQ59" s="159"/>
    </row>
    <row r="60" spans="2:43" ht="15" hidden="1">
      <c r="B60" s="156"/>
      <c r="C60" s="156"/>
      <c r="D60" s="156"/>
      <c r="E60" s="156"/>
      <c r="F60" s="156"/>
      <c r="V60" s="157"/>
      <c r="W60" s="158"/>
      <c r="X60" s="158"/>
      <c r="Y60" s="158"/>
      <c r="Z60" s="158"/>
      <c r="AA60" s="158"/>
      <c r="AB60" s="158"/>
      <c r="AC60" s="158"/>
      <c r="AD60" s="158"/>
      <c r="AE60" s="158"/>
      <c r="AF60" s="158"/>
      <c r="AG60" s="158"/>
      <c r="AH60" s="158"/>
      <c r="AI60" s="158"/>
      <c r="AJ60" s="158"/>
      <c r="AK60" s="158"/>
      <c r="AL60" s="158"/>
      <c r="AM60" s="158"/>
      <c r="AN60" s="158"/>
      <c r="AO60" s="158"/>
      <c r="AP60" s="158"/>
      <c r="AQ60" s="159"/>
    </row>
    <row r="61" spans="1:46" ht="15" hidden="1">
      <c r="A61" s="306" t="s">
        <v>105</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row>
    <row r="62" spans="1:46" ht="15" hidden="1">
      <c r="A62" s="307"/>
      <c r="B62" s="307"/>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row>
    <row r="63" spans="1:46" ht="14.25" customHeight="1" hidden="1">
      <c r="A63" s="299" t="s">
        <v>0</v>
      </c>
      <c r="B63" s="292" t="s">
        <v>77</v>
      </c>
      <c r="C63" s="301" t="s">
        <v>78</v>
      </c>
      <c r="D63" s="301"/>
      <c r="E63" s="301"/>
      <c r="F63" s="301"/>
      <c r="G63" s="301"/>
      <c r="H63" s="301"/>
      <c r="I63" s="301"/>
      <c r="J63" s="301"/>
      <c r="K63" s="301"/>
      <c r="L63" s="301"/>
      <c r="M63" s="301"/>
      <c r="N63" s="301"/>
      <c r="O63" s="301"/>
      <c r="P63" s="301"/>
      <c r="Q63" s="301"/>
      <c r="R63" s="301"/>
      <c r="S63" s="301"/>
      <c r="T63" s="301"/>
      <c r="U63" s="301"/>
      <c r="V63" s="301"/>
      <c r="W63" s="302" t="s">
        <v>79</v>
      </c>
      <c r="X63" s="302"/>
      <c r="Y63" s="302"/>
      <c r="Z63" s="302"/>
      <c r="AA63" s="302"/>
      <c r="AB63" s="302"/>
      <c r="AC63" s="302"/>
      <c r="AD63" s="302"/>
      <c r="AE63" s="302"/>
      <c r="AF63" s="302"/>
      <c r="AG63" s="302"/>
      <c r="AH63" s="302"/>
      <c r="AI63" s="302"/>
      <c r="AJ63" s="302"/>
      <c r="AK63" s="302"/>
      <c r="AL63" s="302"/>
      <c r="AM63" s="302"/>
      <c r="AN63" s="302"/>
      <c r="AO63" s="302"/>
      <c r="AP63" s="302"/>
      <c r="AQ63" s="302" t="s">
        <v>80</v>
      </c>
      <c r="AR63" s="302"/>
      <c r="AS63" s="302" t="s">
        <v>454</v>
      </c>
      <c r="AT63" s="302"/>
    </row>
    <row r="64" spans="1:46" ht="15" customHeight="1" hidden="1">
      <c r="A64" s="300"/>
      <c r="B64" s="293"/>
      <c r="C64" s="292" t="s">
        <v>81</v>
      </c>
      <c r="D64" s="303" t="s">
        <v>82</v>
      </c>
      <c r="E64" s="303"/>
      <c r="F64" s="303"/>
      <c r="G64" s="303"/>
      <c r="H64" s="303"/>
      <c r="I64" s="292" t="s">
        <v>83</v>
      </c>
      <c r="J64" s="288" t="s">
        <v>82</v>
      </c>
      <c r="K64" s="288"/>
      <c r="L64" s="288"/>
      <c r="M64" s="288"/>
      <c r="N64" s="288"/>
      <c r="O64" s="288"/>
      <c r="P64" s="288"/>
      <c r="Q64" s="288"/>
      <c r="R64" s="288"/>
      <c r="S64" s="288"/>
      <c r="T64" s="288"/>
      <c r="U64" s="288"/>
      <c r="V64" s="289" t="s">
        <v>84</v>
      </c>
      <c r="W64" s="292" t="s">
        <v>85</v>
      </c>
      <c r="X64" s="298" t="s">
        <v>82</v>
      </c>
      <c r="Y64" s="298"/>
      <c r="Z64" s="298"/>
      <c r="AA64" s="298"/>
      <c r="AB64" s="298"/>
      <c r="AC64" s="292" t="s">
        <v>83</v>
      </c>
      <c r="AD64" s="288" t="s">
        <v>82</v>
      </c>
      <c r="AE64" s="288"/>
      <c r="AF64" s="288"/>
      <c r="AG64" s="288"/>
      <c r="AH64" s="288"/>
      <c r="AI64" s="288"/>
      <c r="AJ64" s="288"/>
      <c r="AK64" s="288"/>
      <c r="AL64" s="288"/>
      <c r="AM64" s="288"/>
      <c r="AN64" s="288"/>
      <c r="AO64" s="288"/>
      <c r="AP64" s="289" t="s">
        <v>86</v>
      </c>
      <c r="AQ64" s="295" t="s">
        <v>87</v>
      </c>
      <c r="AR64" s="295" t="s">
        <v>88</v>
      </c>
      <c r="AS64" s="295" t="s">
        <v>85</v>
      </c>
      <c r="AT64" s="295" t="s">
        <v>83</v>
      </c>
    </row>
    <row r="65" spans="1:46" ht="15" customHeight="1" hidden="1">
      <c r="A65" s="300"/>
      <c r="B65" s="293"/>
      <c r="C65" s="293"/>
      <c r="D65" s="289" t="s">
        <v>89</v>
      </c>
      <c r="E65" s="289" t="s">
        <v>90</v>
      </c>
      <c r="F65" s="289" t="s">
        <v>91</v>
      </c>
      <c r="G65" s="289" t="s">
        <v>92</v>
      </c>
      <c r="H65" s="289" t="s">
        <v>93</v>
      </c>
      <c r="I65" s="293"/>
      <c r="J65" s="288" t="s">
        <v>94</v>
      </c>
      <c r="K65" s="288"/>
      <c r="L65" s="288"/>
      <c r="M65" s="288"/>
      <c r="N65" s="288"/>
      <c r="O65" s="288"/>
      <c r="P65" s="288" t="s">
        <v>396</v>
      </c>
      <c r="Q65" s="288"/>
      <c r="R65" s="288"/>
      <c r="S65" s="288"/>
      <c r="T65" s="288"/>
      <c r="U65" s="288"/>
      <c r="V65" s="290"/>
      <c r="W65" s="293"/>
      <c r="X65" s="289" t="s">
        <v>89</v>
      </c>
      <c r="Y65" s="289" t="s">
        <v>90</v>
      </c>
      <c r="Z65" s="289" t="s">
        <v>91</v>
      </c>
      <c r="AA65" s="289" t="s">
        <v>92</v>
      </c>
      <c r="AB65" s="289" t="s">
        <v>93</v>
      </c>
      <c r="AC65" s="293"/>
      <c r="AD65" s="288" t="s">
        <v>94</v>
      </c>
      <c r="AE65" s="288"/>
      <c r="AF65" s="288"/>
      <c r="AG65" s="288"/>
      <c r="AH65" s="288"/>
      <c r="AI65" s="288"/>
      <c r="AJ65" s="288" t="s">
        <v>396</v>
      </c>
      <c r="AK65" s="288"/>
      <c r="AL65" s="288"/>
      <c r="AM65" s="288"/>
      <c r="AN65" s="288"/>
      <c r="AO65" s="288"/>
      <c r="AP65" s="290"/>
      <c r="AQ65" s="296"/>
      <c r="AR65" s="296"/>
      <c r="AS65" s="296"/>
      <c r="AT65" s="296"/>
    </row>
    <row r="66" spans="1:46" ht="15.75" hidden="1">
      <c r="A66" s="161"/>
      <c r="B66" s="293"/>
      <c r="C66" s="293"/>
      <c r="D66" s="290"/>
      <c r="E66" s="290"/>
      <c r="F66" s="290"/>
      <c r="G66" s="290"/>
      <c r="H66" s="290"/>
      <c r="I66" s="293"/>
      <c r="J66" s="286" t="s">
        <v>25</v>
      </c>
      <c r="K66" s="254" t="s">
        <v>95</v>
      </c>
      <c r="L66" s="254"/>
      <c r="M66" s="254" t="s">
        <v>96</v>
      </c>
      <c r="N66" s="254"/>
      <c r="O66" s="254" t="s">
        <v>97</v>
      </c>
      <c r="P66" s="286" t="s">
        <v>25</v>
      </c>
      <c r="Q66" s="254" t="s">
        <v>95</v>
      </c>
      <c r="R66" s="254"/>
      <c r="S66" s="254" t="s">
        <v>96</v>
      </c>
      <c r="T66" s="254"/>
      <c r="U66" s="254" t="s">
        <v>97</v>
      </c>
      <c r="V66" s="290"/>
      <c r="W66" s="293"/>
      <c r="X66" s="290"/>
      <c r="Y66" s="290"/>
      <c r="Z66" s="290"/>
      <c r="AA66" s="290"/>
      <c r="AB66" s="290"/>
      <c r="AC66" s="293"/>
      <c r="AD66" s="286" t="s">
        <v>25</v>
      </c>
      <c r="AE66" s="254" t="s">
        <v>95</v>
      </c>
      <c r="AF66" s="254"/>
      <c r="AG66" s="254" t="s">
        <v>96</v>
      </c>
      <c r="AH66" s="254"/>
      <c r="AI66" s="254" t="s">
        <v>97</v>
      </c>
      <c r="AJ66" s="286" t="s">
        <v>25</v>
      </c>
      <c r="AK66" s="254" t="s">
        <v>95</v>
      </c>
      <c r="AL66" s="254"/>
      <c r="AM66" s="254" t="s">
        <v>96</v>
      </c>
      <c r="AN66" s="254"/>
      <c r="AO66" s="254" t="s">
        <v>97</v>
      </c>
      <c r="AP66" s="290"/>
      <c r="AQ66" s="296"/>
      <c r="AR66" s="296"/>
      <c r="AS66" s="296"/>
      <c r="AT66" s="296"/>
    </row>
    <row r="67" spans="1:46" ht="90" customHeight="1" hidden="1">
      <c r="A67" s="161"/>
      <c r="B67" s="294"/>
      <c r="C67" s="294"/>
      <c r="D67" s="291"/>
      <c r="E67" s="291"/>
      <c r="F67" s="291"/>
      <c r="G67" s="291"/>
      <c r="H67" s="291"/>
      <c r="I67" s="294"/>
      <c r="J67" s="287"/>
      <c r="K67" s="65" t="s">
        <v>98</v>
      </c>
      <c r="L67" s="65" t="s">
        <v>99</v>
      </c>
      <c r="M67" s="65" t="s">
        <v>98</v>
      </c>
      <c r="N67" s="65" t="s">
        <v>99</v>
      </c>
      <c r="O67" s="254"/>
      <c r="P67" s="287"/>
      <c r="Q67" s="65" t="s">
        <v>98</v>
      </c>
      <c r="R67" s="65" t="s">
        <v>99</v>
      </c>
      <c r="S67" s="65" t="s">
        <v>98</v>
      </c>
      <c r="T67" s="65" t="s">
        <v>99</v>
      </c>
      <c r="U67" s="254"/>
      <c r="V67" s="291"/>
      <c r="W67" s="294"/>
      <c r="X67" s="291"/>
      <c r="Y67" s="291"/>
      <c r="Z67" s="291"/>
      <c r="AA67" s="291"/>
      <c r="AB67" s="291"/>
      <c r="AC67" s="294"/>
      <c r="AD67" s="287"/>
      <c r="AE67" s="65" t="s">
        <v>98</v>
      </c>
      <c r="AF67" s="65" t="s">
        <v>99</v>
      </c>
      <c r="AG67" s="65" t="s">
        <v>98</v>
      </c>
      <c r="AH67" s="65" t="s">
        <v>99</v>
      </c>
      <c r="AI67" s="254"/>
      <c r="AJ67" s="287"/>
      <c r="AK67" s="65" t="s">
        <v>98</v>
      </c>
      <c r="AL67" s="65" t="s">
        <v>99</v>
      </c>
      <c r="AM67" s="65" t="s">
        <v>98</v>
      </c>
      <c r="AN67" s="65" t="s">
        <v>99</v>
      </c>
      <c r="AO67" s="254"/>
      <c r="AP67" s="291"/>
      <c r="AQ67" s="297"/>
      <c r="AR67" s="297"/>
      <c r="AS67" s="297"/>
      <c r="AT67" s="297"/>
    </row>
    <row r="68" spans="1:46" ht="15" hidden="1">
      <c r="A68" s="116" t="s">
        <v>100</v>
      </c>
      <c r="B68" s="117" t="s">
        <v>128</v>
      </c>
      <c r="C68" s="117"/>
      <c r="D68" s="174"/>
      <c r="E68" s="174"/>
      <c r="F68" s="174"/>
      <c r="G68" s="174"/>
      <c r="H68" s="174"/>
      <c r="I68" s="117"/>
      <c r="J68" s="118"/>
      <c r="K68" s="118"/>
      <c r="L68" s="118"/>
      <c r="M68" s="118"/>
      <c r="N68" s="118"/>
      <c r="O68" s="118"/>
      <c r="P68" s="118"/>
      <c r="Q68" s="118"/>
      <c r="R68" s="118"/>
      <c r="S68" s="118"/>
      <c r="T68" s="118"/>
      <c r="U68" s="118"/>
      <c r="V68" s="175"/>
      <c r="W68" s="117"/>
      <c r="X68" s="174"/>
      <c r="Y68" s="174"/>
      <c r="Z68" s="174"/>
      <c r="AA68" s="174"/>
      <c r="AB68" s="174"/>
      <c r="AC68" s="117"/>
      <c r="AD68" s="118"/>
      <c r="AE68" s="118"/>
      <c r="AF68" s="118"/>
      <c r="AG68" s="118"/>
      <c r="AH68" s="118"/>
      <c r="AI68" s="118"/>
      <c r="AJ68" s="118"/>
      <c r="AK68" s="118"/>
      <c r="AL68" s="118"/>
      <c r="AM68" s="118"/>
      <c r="AN68" s="118"/>
      <c r="AO68" s="118"/>
      <c r="AP68" s="174"/>
      <c r="AQ68" s="175"/>
      <c r="AR68" s="175"/>
      <c r="AS68" s="175"/>
      <c r="AT68" s="175"/>
    </row>
    <row r="69" spans="1:46" ht="15" hidden="1">
      <c r="A69" s="176">
        <v>1</v>
      </c>
      <c r="B69" s="177" t="s">
        <v>129</v>
      </c>
      <c r="C69" s="178">
        <f>SUM(D69:H69)</f>
        <v>6.058999999999999</v>
      </c>
      <c r="D69" s="179"/>
      <c r="E69" s="179">
        <v>0.412</v>
      </c>
      <c r="F69" s="179">
        <v>2.307</v>
      </c>
      <c r="G69" s="179">
        <v>3.34</v>
      </c>
      <c r="H69" s="179"/>
      <c r="I69" s="180">
        <f>J69+P69</f>
        <v>0.752</v>
      </c>
      <c r="J69" s="171">
        <f>SUM(K69:O69)</f>
        <v>0</v>
      </c>
      <c r="K69" s="131"/>
      <c r="L69" s="131"/>
      <c r="M69" s="131"/>
      <c r="N69" s="131"/>
      <c r="O69" s="131"/>
      <c r="P69" s="171">
        <f>SUM(Q69:U69)</f>
        <v>0.752</v>
      </c>
      <c r="Q69" s="131">
        <v>0.152</v>
      </c>
      <c r="R69" s="131">
        <v>0.6</v>
      </c>
      <c r="S69" s="131"/>
      <c r="T69" s="131"/>
      <c r="U69" s="131"/>
      <c r="V69" s="169">
        <f>D69*194.67+E69*173.04+F69*111.72+G69*111.72+H69*127.68+K69*86.255+L69*71.648+M69*84.489+N69*58.258+O69*53.065+Q69*72.658+R69*60.9+S69*74.716+T69*50.578+U69*46.62</f>
        <v>749.7593360000001</v>
      </c>
      <c r="W69" s="152">
        <f>SUM(X69:AB69)</f>
        <v>1.1620000000000001</v>
      </c>
      <c r="X69" s="131">
        <v>0</v>
      </c>
      <c r="Y69" s="131">
        <v>0.412</v>
      </c>
      <c r="Z69" s="131">
        <v>0.65</v>
      </c>
      <c r="AA69" s="131">
        <v>0.1</v>
      </c>
      <c r="AB69" s="131">
        <v>0</v>
      </c>
      <c r="AC69" s="152">
        <f>AD69+AJ69</f>
        <v>0</v>
      </c>
      <c r="AD69" s="170">
        <f>SUM(AE69:AI69)</f>
        <v>0</v>
      </c>
      <c r="AE69" s="131"/>
      <c r="AF69" s="131"/>
      <c r="AG69" s="131"/>
      <c r="AH69" s="131"/>
      <c r="AI69" s="131"/>
      <c r="AJ69" s="170">
        <f>SUM(AK69:AO69)</f>
        <v>0</v>
      </c>
      <c r="AK69" s="131">
        <v>0</v>
      </c>
      <c r="AL69" s="131">
        <v>0</v>
      </c>
      <c r="AM69" s="131">
        <v>0</v>
      </c>
      <c r="AN69" s="131">
        <v>0</v>
      </c>
      <c r="AO69" s="131"/>
      <c r="AP69" s="181">
        <v>184.9</v>
      </c>
      <c r="AQ69" s="138">
        <f>W69/C69</f>
        <v>0.19178082191780826</v>
      </c>
      <c r="AR69" s="138">
        <f>AC69/I69</f>
        <v>0</v>
      </c>
      <c r="AS69" s="131"/>
      <c r="AT69" s="131"/>
    </row>
    <row r="70" spans="1:46" ht="15" hidden="1">
      <c r="A70" s="176">
        <v>2</v>
      </c>
      <c r="B70" s="177" t="s">
        <v>130</v>
      </c>
      <c r="C70" s="178">
        <f aca="true" t="shared" si="49" ref="C70:C93">SUM(D70:H70)</f>
        <v>4.67</v>
      </c>
      <c r="D70" s="179"/>
      <c r="E70" s="179"/>
      <c r="F70" s="179">
        <v>2.22</v>
      </c>
      <c r="G70" s="179">
        <v>2.4499999999999997</v>
      </c>
      <c r="H70" s="179"/>
      <c r="I70" s="180">
        <f aca="true" t="shared" si="50" ref="I70:I96">J70+P70</f>
        <v>0</v>
      </c>
      <c r="J70" s="171">
        <f aca="true" t="shared" si="51" ref="J70:J96">SUM(K70:O70)</f>
        <v>0</v>
      </c>
      <c r="K70" s="131"/>
      <c r="L70" s="131"/>
      <c r="M70" s="131"/>
      <c r="N70" s="131"/>
      <c r="O70" s="131"/>
      <c r="P70" s="171">
        <f aca="true" t="shared" si="52" ref="P70:P96">SUM(Q70:U70)</f>
        <v>0</v>
      </c>
      <c r="Q70" s="131"/>
      <c r="R70" s="131"/>
      <c r="S70" s="131"/>
      <c r="T70" s="131"/>
      <c r="U70" s="131"/>
      <c r="V70" s="169">
        <f aca="true" t="shared" si="53" ref="V70:V93">D70*194.67+E70*173.04+F70*111.72+G70*111.72+H70*127.68+K70*86.255+L70*71.648+M70*84.489+N70*58.258+O70*53.065+Q70*72.658+R70*60.9+S70*74.716+T70*50.578+U70*46.62</f>
        <v>521.7324</v>
      </c>
      <c r="W70" s="152">
        <f aca="true" t="shared" si="54" ref="W70:W93">SUM(X70:AB70)</f>
        <v>0</v>
      </c>
      <c r="X70" s="131">
        <v>0</v>
      </c>
      <c r="Y70" s="131">
        <v>0</v>
      </c>
      <c r="Z70" s="131">
        <v>0</v>
      </c>
      <c r="AA70" s="131">
        <v>0</v>
      </c>
      <c r="AB70" s="131">
        <v>0</v>
      </c>
      <c r="AC70" s="152">
        <f aca="true" t="shared" si="55" ref="AC70:AC93">AD70+AJ70</f>
        <v>0</v>
      </c>
      <c r="AD70" s="170">
        <f aca="true" t="shared" si="56" ref="AD70:AD93">SUM(AE70:AI70)</f>
        <v>0</v>
      </c>
      <c r="AE70" s="131"/>
      <c r="AF70" s="131"/>
      <c r="AG70" s="131"/>
      <c r="AH70" s="131"/>
      <c r="AI70" s="131"/>
      <c r="AJ70" s="170">
        <f aca="true" t="shared" si="57" ref="AJ70:AJ93">SUM(AK70:AO70)</f>
        <v>0</v>
      </c>
      <c r="AK70" s="131"/>
      <c r="AL70" s="131"/>
      <c r="AM70" s="131"/>
      <c r="AN70" s="131"/>
      <c r="AO70" s="131"/>
      <c r="AP70" s="181">
        <v>29.3</v>
      </c>
      <c r="AQ70" s="138">
        <f aca="true" t="shared" si="58" ref="AQ70:AQ96">W70/C70</f>
        <v>0</v>
      </c>
      <c r="AR70" s="138"/>
      <c r="AS70" s="131"/>
      <c r="AT70" s="131"/>
    </row>
    <row r="71" spans="1:46" ht="15" hidden="1">
      <c r="A71" s="176">
        <v>3</v>
      </c>
      <c r="B71" s="177" t="s">
        <v>131</v>
      </c>
      <c r="C71" s="178">
        <f t="shared" si="49"/>
        <v>1.7799999999999998</v>
      </c>
      <c r="D71" s="179"/>
      <c r="E71" s="179">
        <v>0.15</v>
      </c>
      <c r="F71" s="179">
        <v>1.63</v>
      </c>
      <c r="G71" s="179"/>
      <c r="H71" s="179"/>
      <c r="I71" s="180">
        <f t="shared" si="50"/>
        <v>1.2</v>
      </c>
      <c r="J71" s="171">
        <f t="shared" si="51"/>
        <v>0</v>
      </c>
      <c r="K71" s="131"/>
      <c r="L71" s="131"/>
      <c r="M71" s="131"/>
      <c r="N71" s="131"/>
      <c r="O71" s="131"/>
      <c r="P71" s="171">
        <f t="shared" si="52"/>
        <v>1.2</v>
      </c>
      <c r="Q71" s="131">
        <v>0.6</v>
      </c>
      <c r="R71" s="131"/>
      <c r="S71" s="131">
        <v>0.6</v>
      </c>
      <c r="T71" s="131"/>
      <c r="U71" s="131"/>
      <c r="V71" s="169">
        <f t="shared" si="53"/>
        <v>296.484</v>
      </c>
      <c r="W71" s="152">
        <f t="shared" si="54"/>
        <v>0.2</v>
      </c>
      <c r="X71" s="131">
        <v>0</v>
      </c>
      <c r="Y71" s="131">
        <v>0.2</v>
      </c>
      <c r="Z71" s="131">
        <v>0</v>
      </c>
      <c r="AA71" s="131">
        <v>0</v>
      </c>
      <c r="AB71" s="131">
        <v>0</v>
      </c>
      <c r="AC71" s="152">
        <f t="shared" si="55"/>
        <v>0</v>
      </c>
      <c r="AD71" s="170">
        <f t="shared" si="56"/>
        <v>0</v>
      </c>
      <c r="AE71" s="131"/>
      <c r="AF71" s="131"/>
      <c r="AG71" s="131"/>
      <c r="AH71" s="131"/>
      <c r="AI71" s="131"/>
      <c r="AJ71" s="170">
        <f t="shared" si="57"/>
        <v>0</v>
      </c>
      <c r="AK71" s="131">
        <v>0</v>
      </c>
      <c r="AL71" s="131">
        <v>0</v>
      </c>
      <c r="AM71" s="131">
        <v>0</v>
      </c>
      <c r="AN71" s="131">
        <v>0</v>
      </c>
      <c r="AO71" s="131"/>
      <c r="AP71" s="181">
        <v>29</v>
      </c>
      <c r="AQ71" s="138">
        <f t="shared" si="58"/>
        <v>0.11235955056179778</v>
      </c>
      <c r="AR71" s="138">
        <f aca="true" t="shared" si="59" ref="AR71:AR95">AC71/I71</f>
        <v>0</v>
      </c>
      <c r="AS71" s="131"/>
      <c r="AT71" s="131"/>
    </row>
    <row r="72" spans="1:46" ht="15" hidden="1">
      <c r="A72" s="176">
        <v>4</v>
      </c>
      <c r="B72" s="177" t="s">
        <v>132</v>
      </c>
      <c r="C72" s="178">
        <f t="shared" si="49"/>
        <v>2.5</v>
      </c>
      <c r="D72" s="179"/>
      <c r="E72" s="179"/>
      <c r="F72" s="179">
        <v>1.8</v>
      </c>
      <c r="G72" s="179">
        <v>0.7</v>
      </c>
      <c r="H72" s="179"/>
      <c r="I72" s="180">
        <f t="shared" si="50"/>
        <v>8</v>
      </c>
      <c r="J72" s="171">
        <f t="shared" si="51"/>
        <v>0</v>
      </c>
      <c r="K72" s="131"/>
      <c r="L72" s="131"/>
      <c r="M72" s="131"/>
      <c r="N72" s="131"/>
      <c r="O72" s="131"/>
      <c r="P72" s="171">
        <f t="shared" si="52"/>
        <v>8</v>
      </c>
      <c r="Q72" s="131"/>
      <c r="R72" s="131"/>
      <c r="S72" s="131"/>
      <c r="T72" s="131">
        <v>8</v>
      </c>
      <c r="U72" s="131"/>
      <c r="V72" s="169">
        <f t="shared" si="53"/>
        <v>683.924</v>
      </c>
      <c r="W72" s="152">
        <f t="shared" si="54"/>
        <v>0</v>
      </c>
      <c r="X72" s="131">
        <v>0</v>
      </c>
      <c r="Y72" s="131">
        <v>0</v>
      </c>
      <c r="Z72" s="131">
        <v>0</v>
      </c>
      <c r="AA72" s="131">
        <v>0</v>
      </c>
      <c r="AB72" s="131">
        <v>0</v>
      </c>
      <c r="AC72" s="152">
        <f t="shared" si="55"/>
        <v>0.8</v>
      </c>
      <c r="AD72" s="170">
        <f t="shared" si="56"/>
        <v>0</v>
      </c>
      <c r="AE72" s="131"/>
      <c r="AF72" s="131"/>
      <c r="AG72" s="131"/>
      <c r="AH72" s="131"/>
      <c r="AI72" s="131"/>
      <c r="AJ72" s="170">
        <f t="shared" si="57"/>
        <v>0.8</v>
      </c>
      <c r="AK72" s="131">
        <v>0</v>
      </c>
      <c r="AL72" s="131">
        <v>0</v>
      </c>
      <c r="AM72" s="131">
        <v>0</v>
      </c>
      <c r="AN72" s="131">
        <v>0.8</v>
      </c>
      <c r="AO72" s="131"/>
      <c r="AP72" s="181">
        <v>152.4</v>
      </c>
      <c r="AQ72" s="138">
        <f t="shared" si="58"/>
        <v>0</v>
      </c>
      <c r="AR72" s="138">
        <f t="shared" si="59"/>
        <v>0.1</v>
      </c>
      <c r="AS72" s="131"/>
      <c r="AT72" s="131"/>
    </row>
    <row r="73" spans="1:46" ht="15" hidden="1">
      <c r="A73" s="176">
        <v>5</v>
      </c>
      <c r="B73" s="177" t="s">
        <v>133</v>
      </c>
      <c r="C73" s="178">
        <f t="shared" si="49"/>
        <v>1.78</v>
      </c>
      <c r="D73" s="179"/>
      <c r="E73" s="179"/>
      <c r="F73" s="179">
        <v>1.05</v>
      </c>
      <c r="G73" s="179">
        <v>0.73</v>
      </c>
      <c r="H73" s="179"/>
      <c r="I73" s="180">
        <f t="shared" si="50"/>
        <v>1.7400000000000002</v>
      </c>
      <c r="J73" s="171">
        <f t="shared" si="51"/>
        <v>0.64</v>
      </c>
      <c r="K73" s="131">
        <v>0.64</v>
      </c>
      <c r="L73" s="131"/>
      <c r="M73" s="131"/>
      <c r="N73" s="131"/>
      <c r="O73" s="131"/>
      <c r="P73" s="171">
        <f t="shared" si="52"/>
        <v>1.1</v>
      </c>
      <c r="Q73" s="131">
        <v>0.65</v>
      </c>
      <c r="R73" s="131">
        <v>0.45</v>
      </c>
      <c r="S73" s="131"/>
      <c r="T73" s="131"/>
      <c r="U73" s="131"/>
      <c r="V73" s="169">
        <f t="shared" si="53"/>
        <v>328.6975</v>
      </c>
      <c r="W73" s="152">
        <f t="shared" si="54"/>
        <v>0</v>
      </c>
      <c r="X73" s="131">
        <v>0</v>
      </c>
      <c r="Y73" s="131">
        <v>0</v>
      </c>
      <c r="Z73" s="131">
        <v>0</v>
      </c>
      <c r="AA73" s="131">
        <v>0</v>
      </c>
      <c r="AB73" s="131">
        <v>0</v>
      </c>
      <c r="AC73" s="152">
        <f t="shared" si="55"/>
        <v>0.3</v>
      </c>
      <c r="AD73" s="170">
        <f t="shared" si="56"/>
        <v>0</v>
      </c>
      <c r="AE73" s="131"/>
      <c r="AF73" s="131"/>
      <c r="AG73" s="131"/>
      <c r="AH73" s="131"/>
      <c r="AI73" s="131"/>
      <c r="AJ73" s="170">
        <f t="shared" si="57"/>
        <v>0.3</v>
      </c>
      <c r="AK73" s="131">
        <v>0.3</v>
      </c>
      <c r="AL73" s="131">
        <v>0</v>
      </c>
      <c r="AM73" s="131">
        <v>0</v>
      </c>
      <c r="AN73" s="131">
        <v>0</v>
      </c>
      <c r="AO73" s="131"/>
      <c r="AP73" s="181">
        <v>31</v>
      </c>
      <c r="AQ73" s="138">
        <f t="shared" si="58"/>
        <v>0</v>
      </c>
      <c r="AR73" s="138">
        <f t="shared" si="59"/>
        <v>0.17241379310344826</v>
      </c>
      <c r="AS73" s="131"/>
      <c r="AT73" s="131"/>
    </row>
    <row r="74" spans="1:46" ht="15" hidden="1">
      <c r="A74" s="176">
        <v>6</v>
      </c>
      <c r="B74" s="177" t="s">
        <v>134</v>
      </c>
      <c r="C74" s="178">
        <f t="shared" si="49"/>
        <v>2.5919999999999996</v>
      </c>
      <c r="D74" s="179"/>
      <c r="E74" s="179"/>
      <c r="F74" s="179">
        <v>1.382</v>
      </c>
      <c r="G74" s="179">
        <v>1.21</v>
      </c>
      <c r="H74" s="179"/>
      <c r="I74" s="180">
        <f t="shared" si="50"/>
        <v>2.0300000000000002</v>
      </c>
      <c r="J74" s="171">
        <f t="shared" si="51"/>
        <v>0.23</v>
      </c>
      <c r="K74" s="131"/>
      <c r="L74" s="131"/>
      <c r="M74" s="131">
        <v>0.23</v>
      </c>
      <c r="N74" s="131"/>
      <c r="O74" s="131"/>
      <c r="P74" s="171">
        <f t="shared" si="52"/>
        <v>1.8</v>
      </c>
      <c r="Q74" s="131"/>
      <c r="R74" s="131"/>
      <c r="S74" s="131"/>
      <c r="T74" s="131">
        <v>1.8</v>
      </c>
      <c r="U74" s="131"/>
      <c r="V74" s="169">
        <f t="shared" si="53"/>
        <v>400.05111</v>
      </c>
      <c r="W74" s="152">
        <f t="shared" si="54"/>
        <v>0.11</v>
      </c>
      <c r="X74" s="131">
        <v>0</v>
      </c>
      <c r="Y74" s="131">
        <v>0</v>
      </c>
      <c r="Z74" s="131">
        <v>0.11</v>
      </c>
      <c r="AA74" s="131">
        <v>0</v>
      </c>
      <c r="AB74" s="131">
        <v>0</v>
      </c>
      <c r="AC74" s="152">
        <f t="shared" si="55"/>
        <v>0.57</v>
      </c>
      <c r="AD74" s="170">
        <f t="shared" si="56"/>
        <v>0</v>
      </c>
      <c r="AE74" s="131">
        <v>0</v>
      </c>
      <c r="AF74" s="131">
        <v>0</v>
      </c>
      <c r="AG74" s="131">
        <v>0</v>
      </c>
      <c r="AH74" s="131">
        <v>0</v>
      </c>
      <c r="AI74" s="131"/>
      <c r="AJ74" s="170">
        <f t="shared" si="57"/>
        <v>0.57</v>
      </c>
      <c r="AK74" s="131">
        <v>0</v>
      </c>
      <c r="AL74" s="131">
        <v>0</v>
      </c>
      <c r="AM74" s="131">
        <v>0</v>
      </c>
      <c r="AN74" s="131">
        <v>0.57</v>
      </c>
      <c r="AO74" s="131"/>
      <c r="AP74" s="181">
        <v>91.19999999999999</v>
      </c>
      <c r="AQ74" s="138">
        <f t="shared" si="58"/>
        <v>0.04243827160493828</v>
      </c>
      <c r="AR74" s="138">
        <f t="shared" si="59"/>
        <v>0.2807881773399014</v>
      </c>
      <c r="AS74" s="131"/>
      <c r="AT74" s="131"/>
    </row>
    <row r="75" spans="1:46" ht="15" hidden="1">
      <c r="A75" s="176">
        <v>7</v>
      </c>
      <c r="B75" s="177" t="s">
        <v>135</v>
      </c>
      <c r="C75" s="178">
        <f t="shared" si="49"/>
        <v>9.713</v>
      </c>
      <c r="D75" s="179">
        <v>0.65</v>
      </c>
      <c r="E75" s="179">
        <v>3.68</v>
      </c>
      <c r="F75" s="179">
        <v>5.033</v>
      </c>
      <c r="G75" s="179">
        <v>0.35</v>
      </c>
      <c r="H75" s="179"/>
      <c r="I75" s="180">
        <f t="shared" si="50"/>
        <v>0.8</v>
      </c>
      <c r="J75" s="171">
        <f t="shared" si="51"/>
        <v>0</v>
      </c>
      <c r="K75" s="131"/>
      <c r="L75" s="131"/>
      <c r="M75" s="131"/>
      <c r="N75" s="131"/>
      <c r="O75" s="131"/>
      <c r="P75" s="171">
        <f t="shared" si="52"/>
        <v>0.8</v>
      </c>
      <c r="Q75" s="131">
        <v>0.8</v>
      </c>
      <c r="R75" s="131"/>
      <c r="S75" s="131"/>
      <c r="T75" s="131"/>
      <c r="U75" s="131"/>
      <c r="V75" s="169">
        <f t="shared" si="53"/>
        <v>1422.8378600000003</v>
      </c>
      <c r="W75" s="152">
        <f t="shared" si="54"/>
        <v>2.31</v>
      </c>
      <c r="X75" s="131">
        <v>0</v>
      </c>
      <c r="Y75" s="131">
        <v>1.66</v>
      </c>
      <c r="Z75" s="131">
        <v>0.65</v>
      </c>
      <c r="AA75" s="131">
        <v>0</v>
      </c>
      <c r="AB75" s="131">
        <v>0</v>
      </c>
      <c r="AC75" s="152">
        <f t="shared" si="55"/>
        <v>0</v>
      </c>
      <c r="AD75" s="170">
        <f t="shared" si="56"/>
        <v>0</v>
      </c>
      <c r="AE75" s="131"/>
      <c r="AF75" s="131"/>
      <c r="AG75" s="131"/>
      <c r="AH75" s="131"/>
      <c r="AI75" s="131"/>
      <c r="AJ75" s="170">
        <f t="shared" si="57"/>
        <v>0</v>
      </c>
      <c r="AK75" s="131">
        <v>0</v>
      </c>
      <c r="AL75" s="131">
        <v>0</v>
      </c>
      <c r="AM75" s="131">
        <v>0</v>
      </c>
      <c r="AN75" s="131">
        <v>0</v>
      </c>
      <c r="AO75" s="131"/>
      <c r="AP75" s="181">
        <v>243.8</v>
      </c>
      <c r="AQ75" s="138">
        <f t="shared" si="58"/>
        <v>0.23782559456398644</v>
      </c>
      <c r="AR75" s="138">
        <f t="shared" si="59"/>
        <v>0</v>
      </c>
      <c r="AS75" s="131"/>
      <c r="AT75" s="131"/>
    </row>
    <row r="76" spans="1:46" ht="15" hidden="1">
      <c r="A76" s="176">
        <v>8</v>
      </c>
      <c r="B76" s="177" t="s">
        <v>136</v>
      </c>
      <c r="C76" s="178">
        <f t="shared" si="49"/>
        <v>5.57</v>
      </c>
      <c r="D76" s="179"/>
      <c r="E76" s="179">
        <v>0.4</v>
      </c>
      <c r="F76" s="179">
        <v>3.9200000000000004</v>
      </c>
      <c r="G76" s="179">
        <v>1.25</v>
      </c>
      <c r="H76" s="179"/>
      <c r="I76" s="180">
        <f t="shared" si="50"/>
        <v>0</v>
      </c>
      <c r="J76" s="171">
        <f t="shared" si="51"/>
        <v>0</v>
      </c>
      <c r="K76" s="131"/>
      <c r="L76" s="131"/>
      <c r="M76" s="131"/>
      <c r="N76" s="131"/>
      <c r="O76" s="131"/>
      <c r="P76" s="171">
        <f t="shared" si="52"/>
        <v>0</v>
      </c>
      <c r="Q76" s="131"/>
      <c r="R76" s="131"/>
      <c r="S76" s="131"/>
      <c r="T76" s="131"/>
      <c r="U76" s="131"/>
      <c r="V76" s="169">
        <f t="shared" si="53"/>
        <v>646.8084</v>
      </c>
      <c r="W76" s="152">
        <f t="shared" si="54"/>
        <v>2.05</v>
      </c>
      <c r="X76" s="131">
        <v>0</v>
      </c>
      <c r="Y76" s="131">
        <v>0.18</v>
      </c>
      <c r="Z76" s="131">
        <v>1.6</v>
      </c>
      <c r="AA76" s="131">
        <v>0.27</v>
      </c>
      <c r="AB76" s="131">
        <v>0</v>
      </c>
      <c r="AC76" s="152">
        <f t="shared" si="55"/>
        <v>0</v>
      </c>
      <c r="AD76" s="170">
        <f t="shared" si="56"/>
        <v>0</v>
      </c>
      <c r="AE76" s="131"/>
      <c r="AF76" s="131"/>
      <c r="AG76" s="131"/>
      <c r="AH76" s="131"/>
      <c r="AI76" s="131"/>
      <c r="AJ76" s="170">
        <f t="shared" si="57"/>
        <v>0</v>
      </c>
      <c r="AK76" s="131"/>
      <c r="AL76" s="131"/>
      <c r="AM76" s="131"/>
      <c r="AN76" s="131"/>
      <c r="AO76" s="131"/>
      <c r="AP76" s="181">
        <v>222</v>
      </c>
      <c r="AQ76" s="138">
        <f t="shared" si="58"/>
        <v>0.36804308797127466</v>
      </c>
      <c r="AR76" s="138"/>
      <c r="AS76" s="131"/>
      <c r="AT76" s="131"/>
    </row>
    <row r="77" spans="1:46" ht="15" hidden="1">
      <c r="A77" s="176">
        <v>9</v>
      </c>
      <c r="B77" s="177" t="s">
        <v>137</v>
      </c>
      <c r="C77" s="178">
        <f t="shared" si="49"/>
        <v>4.263</v>
      </c>
      <c r="D77" s="179"/>
      <c r="E77" s="179">
        <v>0.4</v>
      </c>
      <c r="F77" s="179">
        <v>2.813</v>
      </c>
      <c r="G77" s="179">
        <v>1.05</v>
      </c>
      <c r="H77" s="179"/>
      <c r="I77" s="180">
        <f t="shared" si="50"/>
        <v>0.3</v>
      </c>
      <c r="J77" s="171">
        <f t="shared" si="51"/>
        <v>0</v>
      </c>
      <c r="K77" s="131"/>
      <c r="L77" s="131"/>
      <c r="M77" s="131"/>
      <c r="N77" s="131"/>
      <c r="O77" s="131"/>
      <c r="P77" s="171">
        <f t="shared" si="52"/>
        <v>0.3</v>
      </c>
      <c r="Q77" s="131"/>
      <c r="R77" s="131">
        <v>0.3</v>
      </c>
      <c r="S77" s="131"/>
      <c r="T77" s="131"/>
      <c r="U77" s="131"/>
      <c r="V77" s="169">
        <f t="shared" si="53"/>
        <v>519.0603600000001</v>
      </c>
      <c r="W77" s="152">
        <f t="shared" si="54"/>
        <v>1.8</v>
      </c>
      <c r="X77" s="131">
        <v>0</v>
      </c>
      <c r="Y77" s="131">
        <v>0</v>
      </c>
      <c r="Z77" s="131">
        <v>1.55</v>
      </c>
      <c r="AA77" s="131">
        <v>0.25</v>
      </c>
      <c r="AB77" s="131">
        <v>0</v>
      </c>
      <c r="AC77" s="152">
        <f t="shared" si="55"/>
        <v>0</v>
      </c>
      <c r="AD77" s="170">
        <f t="shared" si="56"/>
        <v>0</v>
      </c>
      <c r="AE77" s="131"/>
      <c r="AF77" s="131"/>
      <c r="AG77" s="131"/>
      <c r="AH77" s="131"/>
      <c r="AI77" s="131"/>
      <c r="AJ77" s="170">
        <f t="shared" si="57"/>
        <v>0</v>
      </c>
      <c r="AK77" s="131">
        <v>0</v>
      </c>
      <c r="AL77" s="131">
        <v>0</v>
      </c>
      <c r="AM77" s="131">
        <v>0</v>
      </c>
      <c r="AN77" s="131">
        <v>0</v>
      </c>
      <c r="AO77" s="131"/>
      <c r="AP77" s="181">
        <v>187</v>
      </c>
      <c r="AQ77" s="138">
        <f t="shared" si="58"/>
        <v>0.422237860661506</v>
      </c>
      <c r="AR77" s="138">
        <f t="shared" si="59"/>
        <v>0</v>
      </c>
      <c r="AS77" s="131"/>
      <c r="AT77" s="131"/>
    </row>
    <row r="78" spans="1:46" ht="15" hidden="1">
      <c r="A78" s="176">
        <v>10</v>
      </c>
      <c r="B78" s="177" t="s">
        <v>138</v>
      </c>
      <c r="C78" s="178">
        <f t="shared" si="49"/>
        <v>0.3</v>
      </c>
      <c r="D78" s="179"/>
      <c r="E78" s="179"/>
      <c r="F78" s="179">
        <v>0.05</v>
      </c>
      <c r="G78" s="179">
        <v>0.25</v>
      </c>
      <c r="H78" s="179"/>
      <c r="I78" s="180">
        <f t="shared" si="50"/>
        <v>0</v>
      </c>
      <c r="J78" s="171">
        <f t="shared" si="51"/>
        <v>0</v>
      </c>
      <c r="K78" s="131"/>
      <c r="L78" s="131"/>
      <c r="M78" s="131"/>
      <c r="N78" s="131"/>
      <c r="O78" s="131"/>
      <c r="P78" s="171">
        <f t="shared" si="52"/>
        <v>0</v>
      </c>
      <c r="Q78" s="131"/>
      <c r="R78" s="131"/>
      <c r="S78" s="131"/>
      <c r="T78" s="131"/>
      <c r="U78" s="131"/>
      <c r="V78" s="169">
        <f t="shared" si="53"/>
        <v>33.516</v>
      </c>
      <c r="W78" s="152">
        <f t="shared" si="54"/>
        <v>0.3</v>
      </c>
      <c r="X78" s="131">
        <v>0</v>
      </c>
      <c r="Y78" s="131">
        <v>0</v>
      </c>
      <c r="Z78" s="131">
        <v>0.05</v>
      </c>
      <c r="AA78" s="131">
        <v>0.25</v>
      </c>
      <c r="AB78" s="131">
        <v>0</v>
      </c>
      <c r="AC78" s="152">
        <f t="shared" si="55"/>
        <v>0</v>
      </c>
      <c r="AD78" s="170">
        <f t="shared" si="56"/>
        <v>0</v>
      </c>
      <c r="AE78" s="131"/>
      <c r="AF78" s="131"/>
      <c r="AG78" s="131"/>
      <c r="AH78" s="131"/>
      <c r="AI78" s="131"/>
      <c r="AJ78" s="170">
        <f t="shared" si="57"/>
        <v>0</v>
      </c>
      <c r="AK78" s="131"/>
      <c r="AL78" s="131"/>
      <c r="AM78" s="131"/>
      <c r="AN78" s="131"/>
      <c r="AO78" s="131"/>
      <c r="AP78" s="181">
        <v>34</v>
      </c>
      <c r="AQ78" s="138">
        <f t="shared" si="58"/>
        <v>1</v>
      </c>
      <c r="AR78" s="138"/>
      <c r="AS78" s="131"/>
      <c r="AT78" s="131"/>
    </row>
    <row r="79" spans="1:46" ht="15" hidden="1">
      <c r="A79" s="176">
        <v>11</v>
      </c>
      <c r="B79" s="177" t="s">
        <v>139</v>
      </c>
      <c r="C79" s="178">
        <f t="shared" si="49"/>
        <v>8.6</v>
      </c>
      <c r="D79" s="179"/>
      <c r="E79" s="179">
        <v>2.5</v>
      </c>
      <c r="F79" s="179">
        <v>3.2</v>
      </c>
      <c r="G79" s="179">
        <v>2.9</v>
      </c>
      <c r="H79" s="179"/>
      <c r="I79" s="180">
        <f t="shared" si="50"/>
        <v>4.5</v>
      </c>
      <c r="J79" s="171">
        <f t="shared" si="51"/>
        <v>0</v>
      </c>
      <c r="K79" s="131"/>
      <c r="L79" s="131"/>
      <c r="M79" s="131"/>
      <c r="N79" s="131"/>
      <c r="O79" s="131"/>
      <c r="P79" s="171">
        <f t="shared" si="52"/>
        <v>4.5</v>
      </c>
      <c r="Q79" s="131"/>
      <c r="R79" s="131">
        <v>1.5</v>
      </c>
      <c r="S79" s="131"/>
      <c r="T79" s="131">
        <v>3</v>
      </c>
      <c r="U79" s="131"/>
      <c r="V79" s="169">
        <f t="shared" si="53"/>
        <v>1357.176</v>
      </c>
      <c r="W79" s="152">
        <f t="shared" si="54"/>
        <v>1.3199999999999998</v>
      </c>
      <c r="X79" s="131">
        <v>0</v>
      </c>
      <c r="Y79" s="131">
        <v>0.6</v>
      </c>
      <c r="Z79" s="131">
        <v>0.35</v>
      </c>
      <c r="AA79" s="131">
        <v>0.37</v>
      </c>
      <c r="AB79" s="131">
        <v>0</v>
      </c>
      <c r="AC79" s="152">
        <f t="shared" si="55"/>
        <v>1</v>
      </c>
      <c r="AD79" s="170">
        <f t="shared" si="56"/>
        <v>0</v>
      </c>
      <c r="AE79" s="131"/>
      <c r="AF79" s="131"/>
      <c r="AG79" s="131"/>
      <c r="AH79" s="131"/>
      <c r="AI79" s="131"/>
      <c r="AJ79" s="170">
        <f t="shared" si="57"/>
        <v>1</v>
      </c>
      <c r="AK79" s="131">
        <v>0</v>
      </c>
      <c r="AL79" s="131">
        <v>0</v>
      </c>
      <c r="AM79" s="131">
        <v>0</v>
      </c>
      <c r="AN79" s="131">
        <v>1</v>
      </c>
      <c r="AO79" s="131"/>
      <c r="AP79" s="181">
        <v>231</v>
      </c>
      <c r="AQ79" s="138">
        <f t="shared" si="58"/>
        <v>0.15348837209302324</v>
      </c>
      <c r="AR79" s="138">
        <f t="shared" si="59"/>
        <v>0.2222222222222222</v>
      </c>
      <c r="AS79" s="131"/>
      <c r="AT79" s="131"/>
    </row>
    <row r="80" spans="1:46" ht="15" hidden="1">
      <c r="A80" s="176">
        <v>12</v>
      </c>
      <c r="B80" s="177" t="s">
        <v>140</v>
      </c>
      <c r="C80" s="178">
        <f t="shared" si="49"/>
        <v>7.5</v>
      </c>
      <c r="D80" s="179"/>
      <c r="E80" s="179"/>
      <c r="F80" s="179">
        <v>3.6</v>
      </c>
      <c r="G80" s="179">
        <v>3.9</v>
      </c>
      <c r="H80" s="179"/>
      <c r="I80" s="180">
        <f t="shared" si="50"/>
        <v>7.339</v>
      </c>
      <c r="J80" s="171">
        <f t="shared" si="51"/>
        <v>2.839</v>
      </c>
      <c r="K80" s="131">
        <v>2.839</v>
      </c>
      <c r="L80" s="131"/>
      <c r="M80" s="131"/>
      <c r="N80" s="131"/>
      <c r="O80" s="131"/>
      <c r="P80" s="171">
        <f t="shared" si="52"/>
        <v>4.5</v>
      </c>
      <c r="Q80" s="131">
        <v>1.625</v>
      </c>
      <c r="R80" s="131">
        <v>2.875</v>
      </c>
      <c r="S80" s="131"/>
      <c r="T80" s="131"/>
      <c r="U80" s="131"/>
      <c r="V80" s="169">
        <f t="shared" si="53"/>
        <v>1375.9346950000001</v>
      </c>
      <c r="W80" s="152">
        <f t="shared" si="54"/>
        <v>1.2999999999999998</v>
      </c>
      <c r="X80" s="131">
        <v>0</v>
      </c>
      <c r="Y80" s="131">
        <v>0</v>
      </c>
      <c r="Z80" s="131">
        <v>0.6</v>
      </c>
      <c r="AA80" s="131">
        <v>0.7</v>
      </c>
      <c r="AB80" s="131">
        <v>0</v>
      </c>
      <c r="AC80" s="152">
        <f t="shared" si="55"/>
        <v>3</v>
      </c>
      <c r="AD80" s="170">
        <f t="shared" si="56"/>
        <v>3</v>
      </c>
      <c r="AE80" s="131">
        <v>3</v>
      </c>
      <c r="AF80" s="131">
        <v>0</v>
      </c>
      <c r="AG80" s="131">
        <v>0</v>
      </c>
      <c r="AH80" s="131">
        <v>0</v>
      </c>
      <c r="AI80" s="131"/>
      <c r="AJ80" s="170">
        <f t="shared" si="57"/>
        <v>0</v>
      </c>
      <c r="AK80" s="131"/>
      <c r="AL80" s="131"/>
      <c r="AM80" s="131"/>
      <c r="AN80" s="131"/>
      <c r="AO80" s="131"/>
      <c r="AP80" s="181">
        <v>364</v>
      </c>
      <c r="AQ80" s="138">
        <f t="shared" si="58"/>
        <v>0.1733333333333333</v>
      </c>
      <c r="AR80" s="138">
        <f t="shared" si="59"/>
        <v>0.4087750374710451</v>
      </c>
      <c r="AS80" s="131"/>
      <c r="AT80" s="131"/>
    </row>
    <row r="81" spans="1:46" ht="15" hidden="1">
      <c r="A81" s="176">
        <v>13</v>
      </c>
      <c r="B81" s="177" t="s">
        <v>141</v>
      </c>
      <c r="C81" s="178">
        <f t="shared" si="49"/>
        <v>4.16</v>
      </c>
      <c r="D81" s="179"/>
      <c r="E81" s="179">
        <v>1.1300000000000001</v>
      </c>
      <c r="F81" s="179">
        <v>3.03</v>
      </c>
      <c r="G81" s="179"/>
      <c r="H81" s="179"/>
      <c r="I81" s="180">
        <f t="shared" si="50"/>
        <v>2</v>
      </c>
      <c r="J81" s="171">
        <f t="shared" si="51"/>
        <v>2</v>
      </c>
      <c r="K81" s="131"/>
      <c r="L81" s="131">
        <v>2</v>
      </c>
      <c r="M81" s="131"/>
      <c r="N81" s="131"/>
      <c r="O81" s="131"/>
      <c r="P81" s="171">
        <f t="shared" si="52"/>
        <v>0</v>
      </c>
      <c r="Q81" s="131"/>
      <c r="R81" s="131"/>
      <c r="S81" s="131"/>
      <c r="T81" s="131"/>
      <c r="U81" s="131"/>
      <c r="V81" s="169">
        <f t="shared" si="53"/>
        <v>677.3427999999999</v>
      </c>
      <c r="W81" s="152">
        <f t="shared" si="54"/>
        <v>1.17</v>
      </c>
      <c r="X81" s="131">
        <v>0</v>
      </c>
      <c r="Y81" s="131">
        <v>0.25</v>
      </c>
      <c r="Z81" s="131">
        <v>0.92</v>
      </c>
      <c r="AA81" s="131">
        <v>0</v>
      </c>
      <c r="AB81" s="131">
        <v>0</v>
      </c>
      <c r="AC81" s="152">
        <f t="shared" si="55"/>
        <v>0.4</v>
      </c>
      <c r="AD81" s="170">
        <f t="shared" si="56"/>
        <v>0.4</v>
      </c>
      <c r="AE81" s="131">
        <v>0</v>
      </c>
      <c r="AF81" s="131">
        <v>0.4</v>
      </c>
      <c r="AG81" s="131">
        <v>0</v>
      </c>
      <c r="AH81" s="131">
        <v>0</v>
      </c>
      <c r="AI81" s="131"/>
      <c r="AJ81" s="170">
        <f t="shared" si="57"/>
        <v>0</v>
      </c>
      <c r="AK81" s="131"/>
      <c r="AL81" s="131"/>
      <c r="AM81" s="131"/>
      <c r="AN81" s="131"/>
      <c r="AO81" s="131"/>
      <c r="AP81" s="181">
        <v>186.4</v>
      </c>
      <c r="AQ81" s="138">
        <f t="shared" si="58"/>
        <v>0.28125</v>
      </c>
      <c r="AR81" s="138">
        <f t="shared" si="59"/>
        <v>0.2</v>
      </c>
      <c r="AS81" s="131"/>
      <c r="AT81" s="131"/>
    </row>
    <row r="82" spans="1:46" ht="15" hidden="1">
      <c r="A82" s="176">
        <v>14</v>
      </c>
      <c r="B82" s="177" t="s">
        <v>142</v>
      </c>
      <c r="C82" s="178">
        <f t="shared" si="49"/>
        <v>6</v>
      </c>
      <c r="D82" s="179"/>
      <c r="E82" s="179"/>
      <c r="F82" s="179">
        <v>4</v>
      </c>
      <c r="G82" s="179">
        <v>2</v>
      </c>
      <c r="H82" s="179"/>
      <c r="I82" s="180">
        <f t="shared" si="50"/>
        <v>1</v>
      </c>
      <c r="J82" s="171">
        <f t="shared" si="51"/>
        <v>1</v>
      </c>
      <c r="K82" s="131">
        <v>1</v>
      </c>
      <c r="L82" s="131"/>
      <c r="M82" s="131"/>
      <c r="N82" s="131"/>
      <c r="O82" s="131"/>
      <c r="P82" s="171">
        <f t="shared" si="52"/>
        <v>0</v>
      </c>
      <c r="Q82" s="131"/>
      <c r="R82" s="131"/>
      <c r="S82" s="131"/>
      <c r="T82" s="131"/>
      <c r="U82" s="131"/>
      <c r="V82" s="169">
        <f t="shared" si="53"/>
        <v>756.5749999999999</v>
      </c>
      <c r="W82" s="152">
        <f t="shared" si="54"/>
        <v>4</v>
      </c>
      <c r="X82" s="131">
        <v>0</v>
      </c>
      <c r="Y82" s="131">
        <v>0</v>
      </c>
      <c r="Z82" s="131">
        <v>4</v>
      </c>
      <c r="AA82" s="131">
        <v>0</v>
      </c>
      <c r="AB82" s="131">
        <v>0</v>
      </c>
      <c r="AC82" s="152">
        <f t="shared" si="55"/>
        <v>0</v>
      </c>
      <c r="AD82" s="170">
        <f t="shared" si="56"/>
        <v>0</v>
      </c>
      <c r="AE82" s="131">
        <v>0</v>
      </c>
      <c r="AF82" s="131">
        <v>0</v>
      </c>
      <c r="AG82" s="131">
        <v>0</v>
      </c>
      <c r="AH82" s="131">
        <v>0</v>
      </c>
      <c r="AI82" s="131"/>
      <c r="AJ82" s="170">
        <f t="shared" si="57"/>
        <v>0</v>
      </c>
      <c r="AK82" s="131"/>
      <c r="AL82" s="131"/>
      <c r="AM82" s="131"/>
      <c r="AN82" s="131"/>
      <c r="AO82" s="131"/>
      <c r="AP82" s="181">
        <v>485</v>
      </c>
      <c r="AQ82" s="138">
        <f t="shared" si="58"/>
        <v>0.6666666666666666</v>
      </c>
      <c r="AR82" s="138">
        <f t="shared" si="59"/>
        <v>0</v>
      </c>
      <c r="AS82" s="131"/>
      <c r="AT82" s="131"/>
    </row>
    <row r="83" spans="1:46" ht="15" hidden="1">
      <c r="A83" s="176">
        <v>15</v>
      </c>
      <c r="B83" s="177" t="s">
        <v>143</v>
      </c>
      <c r="C83" s="178">
        <f t="shared" si="49"/>
        <v>4.777</v>
      </c>
      <c r="D83" s="179"/>
      <c r="E83" s="179">
        <v>1.5</v>
      </c>
      <c r="F83" s="179">
        <v>2.227</v>
      </c>
      <c r="G83" s="179">
        <v>1.05</v>
      </c>
      <c r="H83" s="179"/>
      <c r="I83" s="180">
        <f t="shared" si="50"/>
        <v>0</v>
      </c>
      <c r="J83" s="171">
        <f t="shared" si="51"/>
        <v>0</v>
      </c>
      <c r="K83" s="131"/>
      <c r="L83" s="131"/>
      <c r="M83" s="131"/>
      <c r="N83" s="131"/>
      <c r="O83" s="131"/>
      <c r="P83" s="171">
        <f t="shared" si="52"/>
        <v>0</v>
      </c>
      <c r="Q83" s="131"/>
      <c r="R83" s="131"/>
      <c r="S83" s="131"/>
      <c r="T83" s="131"/>
      <c r="U83" s="131"/>
      <c r="V83" s="169">
        <f t="shared" si="53"/>
        <v>625.66644</v>
      </c>
      <c r="W83" s="152">
        <f t="shared" si="54"/>
        <v>0</v>
      </c>
      <c r="X83" s="131">
        <v>0</v>
      </c>
      <c r="Y83" s="131">
        <v>0</v>
      </c>
      <c r="Z83" s="131">
        <v>0</v>
      </c>
      <c r="AA83" s="131">
        <v>0</v>
      </c>
      <c r="AB83" s="131">
        <v>0</v>
      </c>
      <c r="AC83" s="152">
        <f t="shared" si="55"/>
        <v>0</v>
      </c>
      <c r="AD83" s="170">
        <f t="shared" si="56"/>
        <v>0</v>
      </c>
      <c r="AE83" s="131"/>
      <c r="AF83" s="131"/>
      <c r="AG83" s="131"/>
      <c r="AH83" s="131"/>
      <c r="AI83" s="131"/>
      <c r="AJ83" s="170">
        <f t="shared" si="57"/>
        <v>0</v>
      </c>
      <c r="AK83" s="131"/>
      <c r="AL83" s="131"/>
      <c r="AM83" s="131"/>
      <c r="AN83" s="131"/>
      <c r="AO83" s="131"/>
      <c r="AP83" s="181">
        <v>0</v>
      </c>
      <c r="AQ83" s="138">
        <f t="shared" si="58"/>
        <v>0</v>
      </c>
      <c r="AR83" s="138"/>
      <c r="AS83" s="131"/>
      <c r="AT83" s="131"/>
    </row>
    <row r="84" spans="1:46" ht="15" hidden="1">
      <c r="A84" s="176">
        <v>16</v>
      </c>
      <c r="B84" s="177" t="s">
        <v>144</v>
      </c>
      <c r="C84" s="178">
        <f t="shared" si="49"/>
        <v>6.242</v>
      </c>
      <c r="D84" s="179"/>
      <c r="E84" s="179">
        <v>1.3739999999999999</v>
      </c>
      <c r="F84" s="179">
        <v>1.778</v>
      </c>
      <c r="G84" s="179">
        <v>2.79</v>
      </c>
      <c r="H84" s="179">
        <v>0.3</v>
      </c>
      <c r="I84" s="180">
        <f t="shared" si="50"/>
        <v>0</v>
      </c>
      <c r="J84" s="171">
        <f t="shared" si="51"/>
        <v>0</v>
      </c>
      <c r="K84" s="131"/>
      <c r="L84" s="131"/>
      <c r="M84" s="131"/>
      <c r="N84" s="131"/>
      <c r="O84" s="131"/>
      <c r="P84" s="171">
        <f t="shared" si="52"/>
        <v>0</v>
      </c>
      <c r="Q84" s="131"/>
      <c r="R84" s="131"/>
      <c r="S84" s="131"/>
      <c r="T84" s="131"/>
      <c r="U84" s="131"/>
      <c r="V84" s="169">
        <f t="shared" si="53"/>
        <v>786.39792</v>
      </c>
      <c r="W84" s="152">
        <f t="shared" si="54"/>
        <v>3.42</v>
      </c>
      <c r="X84" s="131">
        <v>0</v>
      </c>
      <c r="Y84" s="131">
        <v>0</v>
      </c>
      <c r="Z84" s="131">
        <v>0.72</v>
      </c>
      <c r="AA84" s="131">
        <v>2.7</v>
      </c>
      <c r="AB84" s="131">
        <v>0</v>
      </c>
      <c r="AC84" s="152">
        <f t="shared" si="55"/>
        <v>1.059</v>
      </c>
      <c r="AD84" s="170">
        <f t="shared" si="56"/>
        <v>0</v>
      </c>
      <c r="AE84" s="131"/>
      <c r="AF84" s="131"/>
      <c r="AG84" s="131"/>
      <c r="AH84" s="131"/>
      <c r="AI84" s="131"/>
      <c r="AJ84" s="170">
        <f t="shared" si="57"/>
        <v>1.059</v>
      </c>
      <c r="AK84" s="131">
        <v>0.87</v>
      </c>
      <c r="AL84" s="131">
        <v>0.189</v>
      </c>
      <c r="AM84" s="131">
        <v>0</v>
      </c>
      <c r="AN84" s="131">
        <v>0</v>
      </c>
      <c r="AO84" s="131"/>
      <c r="AP84" s="181">
        <v>414.99</v>
      </c>
      <c r="AQ84" s="138">
        <f t="shared" si="58"/>
        <v>0.5479013136815123</v>
      </c>
      <c r="AR84" s="138"/>
      <c r="AS84" s="131"/>
      <c r="AT84" s="131"/>
    </row>
    <row r="85" spans="1:46" ht="15" hidden="1">
      <c r="A85" s="176">
        <v>17</v>
      </c>
      <c r="B85" s="177" t="s">
        <v>145</v>
      </c>
      <c r="C85" s="178">
        <f t="shared" si="49"/>
        <v>5.368</v>
      </c>
      <c r="D85" s="179"/>
      <c r="E85" s="179">
        <v>0.5</v>
      </c>
      <c r="F85" s="179">
        <v>4.868</v>
      </c>
      <c r="G85" s="179"/>
      <c r="H85" s="179"/>
      <c r="I85" s="180">
        <f t="shared" si="50"/>
        <v>1.85</v>
      </c>
      <c r="J85" s="171">
        <f t="shared" si="51"/>
        <v>0</v>
      </c>
      <c r="K85" s="131"/>
      <c r="L85" s="131"/>
      <c r="M85" s="131"/>
      <c r="N85" s="131"/>
      <c r="O85" s="131"/>
      <c r="P85" s="171">
        <f t="shared" si="52"/>
        <v>1.85</v>
      </c>
      <c r="Q85" s="131"/>
      <c r="R85" s="131">
        <v>1.45</v>
      </c>
      <c r="S85" s="131"/>
      <c r="T85" s="131">
        <v>0.4</v>
      </c>
      <c r="U85" s="131"/>
      <c r="V85" s="169">
        <f t="shared" si="53"/>
        <v>738.9091599999999</v>
      </c>
      <c r="W85" s="152">
        <f t="shared" si="54"/>
        <v>2.3</v>
      </c>
      <c r="X85" s="131">
        <v>0</v>
      </c>
      <c r="Y85" s="131">
        <v>0.34</v>
      </c>
      <c r="Z85" s="131">
        <v>1.96</v>
      </c>
      <c r="AA85" s="131">
        <v>0</v>
      </c>
      <c r="AB85" s="131">
        <v>0</v>
      </c>
      <c r="AC85" s="152">
        <f t="shared" si="55"/>
        <v>0.91</v>
      </c>
      <c r="AD85" s="170">
        <f t="shared" si="56"/>
        <v>0</v>
      </c>
      <c r="AE85" s="131"/>
      <c r="AF85" s="131"/>
      <c r="AG85" s="131"/>
      <c r="AH85" s="131"/>
      <c r="AI85" s="131"/>
      <c r="AJ85" s="170">
        <f t="shared" si="57"/>
        <v>0.91</v>
      </c>
      <c r="AK85" s="131">
        <v>0</v>
      </c>
      <c r="AL85" s="131">
        <v>0</v>
      </c>
      <c r="AM85" s="131">
        <v>0</v>
      </c>
      <c r="AN85" s="131">
        <v>0.91</v>
      </c>
      <c r="AO85" s="131"/>
      <c r="AP85" s="181">
        <v>375.7</v>
      </c>
      <c r="AQ85" s="138">
        <f t="shared" si="58"/>
        <v>0.42846497764530544</v>
      </c>
      <c r="AR85" s="138">
        <f t="shared" si="59"/>
        <v>0.49189189189189186</v>
      </c>
      <c r="AS85" s="131"/>
      <c r="AT85" s="131"/>
    </row>
    <row r="86" spans="1:46" ht="15" hidden="1">
      <c r="A86" s="176">
        <v>18</v>
      </c>
      <c r="B86" s="182" t="s">
        <v>146</v>
      </c>
      <c r="C86" s="178">
        <f t="shared" si="49"/>
        <v>5.975</v>
      </c>
      <c r="D86" s="179"/>
      <c r="E86" s="179">
        <v>1.283</v>
      </c>
      <c r="F86" s="179">
        <v>2.302</v>
      </c>
      <c r="G86" s="179">
        <v>2.39</v>
      </c>
      <c r="H86" s="179"/>
      <c r="I86" s="180">
        <f t="shared" si="50"/>
        <v>0.9</v>
      </c>
      <c r="J86" s="171">
        <f t="shared" si="51"/>
        <v>0</v>
      </c>
      <c r="K86" s="131"/>
      <c r="L86" s="131"/>
      <c r="M86" s="131"/>
      <c r="N86" s="131"/>
      <c r="O86" s="131"/>
      <c r="P86" s="171">
        <f t="shared" si="52"/>
        <v>0.9</v>
      </c>
      <c r="Q86" s="131"/>
      <c r="R86" s="131">
        <v>0.9</v>
      </c>
      <c r="S86" s="131"/>
      <c r="T86" s="131"/>
      <c r="U86" s="131"/>
      <c r="V86" s="169">
        <f t="shared" si="53"/>
        <v>801.0105599999999</v>
      </c>
      <c r="W86" s="152">
        <f t="shared" si="54"/>
        <v>0</v>
      </c>
      <c r="X86" s="131">
        <v>0</v>
      </c>
      <c r="Y86" s="131">
        <v>0</v>
      </c>
      <c r="Z86" s="131">
        <v>0</v>
      </c>
      <c r="AA86" s="131">
        <v>0</v>
      </c>
      <c r="AB86" s="131">
        <v>0</v>
      </c>
      <c r="AC86" s="152">
        <f t="shared" si="55"/>
        <v>0</v>
      </c>
      <c r="AD86" s="170">
        <f t="shared" si="56"/>
        <v>0</v>
      </c>
      <c r="AE86" s="131"/>
      <c r="AF86" s="131"/>
      <c r="AG86" s="131"/>
      <c r="AH86" s="131"/>
      <c r="AI86" s="131"/>
      <c r="AJ86" s="170">
        <f t="shared" si="57"/>
        <v>0</v>
      </c>
      <c r="AK86" s="131">
        <v>0</v>
      </c>
      <c r="AL86" s="131">
        <v>0</v>
      </c>
      <c r="AM86" s="131">
        <v>0</v>
      </c>
      <c r="AN86" s="131">
        <v>0</v>
      </c>
      <c r="AO86" s="131"/>
      <c r="AP86" s="181">
        <v>0</v>
      </c>
      <c r="AQ86" s="138">
        <f t="shared" si="58"/>
        <v>0</v>
      </c>
      <c r="AR86" s="138">
        <f t="shared" si="59"/>
        <v>0</v>
      </c>
      <c r="AS86" s="131"/>
      <c r="AT86" s="131"/>
    </row>
    <row r="87" spans="1:46" ht="15" hidden="1">
      <c r="A87" s="176">
        <v>19</v>
      </c>
      <c r="B87" s="177" t="s">
        <v>147</v>
      </c>
      <c r="C87" s="178">
        <f t="shared" si="49"/>
        <v>1.9050000000000002</v>
      </c>
      <c r="D87" s="179"/>
      <c r="E87" s="179"/>
      <c r="F87" s="179">
        <v>1.3050000000000002</v>
      </c>
      <c r="G87" s="179">
        <v>0.6</v>
      </c>
      <c r="H87" s="179"/>
      <c r="I87" s="180">
        <f t="shared" si="50"/>
        <v>0</v>
      </c>
      <c r="J87" s="171">
        <f t="shared" si="51"/>
        <v>0</v>
      </c>
      <c r="K87" s="131"/>
      <c r="L87" s="131"/>
      <c r="M87" s="131"/>
      <c r="N87" s="131"/>
      <c r="O87" s="131"/>
      <c r="P87" s="171">
        <f t="shared" si="52"/>
        <v>0</v>
      </c>
      <c r="Q87" s="131"/>
      <c r="R87" s="131"/>
      <c r="S87" s="131"/>
      <c r="T87" s="131"/>
      <c r="U87" s="131"/>
      <c r="V87" s="169">
        <f t="shared" si="53"/>
        <v>212.82659999999998</v>
      </c>
      <c r="W87" s="152">
        <f t="shared" si="54"/>
        <v>0</v>
      </c>
      <c r="X87" s="131">
        <v>0</v>
      </c>
      <c r="Y87" s="131">
        <v>0</v>
      </c>
      <c r="Z87" s="131">
        <v>0</v>
      </c>
      <c r="AA87" s="131">
        <v>0</v>
      </c>
      <c r="AB87" s="131">
        <v>0</v>
      </c>
      <c r="AC87" s="152">
        <f t="shared" si="55"/>
        <v>0</v>
      </c>
      <c r="AD87" s="170">
        <f t="shared" si="56"/>
        <v>0</v>
      </c>
      <c r="AE87" s="131"/>
      <c r="AF87" s="131"/>
      <c r="AG87" s="131"/>
      <c r="AH87" s="131"/>
      <c r="AI87" s="131"/>
      <c r="AJ87" s="170">
        <f t="shared" si="57"/>
        <v>0</v>
      </c>
      <c r="AK87" s="131"/>
      <c r="AL87" s="131"/>
      <c r="AM87" s="131"/>
      <c r="AN87" s="131"/>
      <c r="AO87" s="131"/>
      <c r="AP87" s="181">
        <v>0</v>
      </c>
      <c r="AQ87" s="138">
        <f t="shared" si="58"/>
        <v>0</v>
      </c>
      <c r="AR87" s="138"/>
      <c r="AS87" s="131"/>
      <c r="AT87" s="131"/>
    </row>
    <row r="88" spans="1:46" ht="15" hidden="1">
      <c r="A88" s="176">
        <v>20</v>
      </c>
      <c r="B88" s="177" t="s">
        <v>148</v>
      </c>
      <c r="C88" s="178">
        <f t="shared" si="49"/>
        <v>6.508</v>
      </c>
      <c r="D88" s="179"/>
      <c r="E88" s="179">
        <v>0.2</v>
      </c>
      <c r="F88" s="179">
        <v>4.241</v>
      </c>
      <c r="G88" s="179">
        <v>2.067</v>
      </c>
      <c r="H88" s="179"/>
      <c r="I88" s="180">
        <f t="shared" si="50"/>
        <v>0</v>
      </c>
      <c r="J88" s="171">
        <f t="shared" si="51"/>
        <v>0</v>
      </c>
      <c r="K88" s="131"/>
      <c r="L88" s="131"/>
      <c r="M88" s="131"/>
      <c r="N88" s="131"/>
      <c r="O88" s="131"/>
      <c r="P88" s="171">
        <f t="shared" si="52"/>
        <v>0</v>
      </c>
      <c r="Q88" s="131"/>
      <c r="R88" s="131"/>
      <c r="S88" s="131"/>
      <c r="T88" s="131"/>
      <c r="U88" s="131"/>
      <c r="V88" s="169">
        <f t="shared" si="53"/>
        <v>739.33776</v>
      </c>
      <c r="W88" s="152">
        <f t="shared" si="54"/>
        <v>2.3</v>
      </c>
      <c r="X88" s="131">
        <v>0</v>
      </c>
      <c r="Y88" s="131">
        <v>0.5</v>
      </c>
      <c r="Z88" s="131">
        <v>1.8</v>
      </c>
      <c r="AA88" s="131">
        <v>0</v>
      </c>
      <c r="AB88" s="131">
        <v>0</v>
      </c>
      <c r="AC88" s="152">
        <f t="shared" si="55"/>
        <v>0</v>
      </c>
      <c r="AD88" s="170">
        <f t="shared" si="56"/>
        <v>0</v>
      </c>
      <c r="AE88" s="131"/>
      <c r="AF88" s="131"/>
      <c r="AG88" s="131"/>
      <c r="AH88" s="131"/>
      <c r="AI88" s="131"/>
      <c r="AJ88" s="170">
        <f t="shared" si="57"/>
        <v>0</v>
      </c>
      <c r="AK88" s="131"/>
      <c r="AL88" s="131"/>
      <c r="AM88" s="131"/>
      <c r="AN88" s="131"/>
      <c r="AO88" s="131"/>
      <c r="AP88" s="181">
        <v>300</v>
      </c>
      <c r="AQ88" s="138">
        <f t="shared" si="58"/>
        <v>0.3534111862323294</v>
      </c>
      <c r="AR88" s="138"/>
      <c r="AS88" s="131"/>
      <c r="AT88" s="131"/>
    </row>
    <row r="89" spans="1:46" ht="15" hidden="1">
      <c r="A89" s="176">
        <v>21</v>
      </c>
      <c r="B89" s="177" t="s">
        <v>149</v>
      </c>
      <c r="C89" s="178">
        <f t="shared" si="49"/>
        <v>0.63</v>
      </c>
      <c r="D89" s="179"/>
      <c r="E89" s="179"/>
      <c r="F89" s="179">
        <v>0.63</v>
      </c>
      <c r="G89" s="179"/>
      <c r="H89" s="179"/>
      <c r="I89" s="180">
        <f t="shared" si="50"/>
        <v>10</v>
      </c>
      <c r="J89" s="171">
        <f t="shared" si="51"/>
        <v>0</v>
      </c>
      <c r="K89" s="131"/>
      <c r="L89" s="131"/>
      <c r="M89" s="131"/>
      <c r="N89" s="131"/>
      <c r="O89" s="131"/>
      <c r="P89" s="171">
        <f t="shared" si="52"/>
        <v>10</v>
      </c>
      <c r="Q89" s="131"/>
      <c r="R89" s="131">
        <v>10</v>
      </c>
      <c r="S89" s="131"/>
      <c r="T89" s="131"/>
      <c r="U89" s="131"/>
      <c r="V89" s="169">
        <f t="shared" si="53"/>
        <v>679.3836</v>
      </c>
      <c r="W89" s="152">
        <f t="shared" si="54"/>
        <v>0</v>
      </c>
      <c r="X89" s="131">
        <v>0</v>
      </c>
      <c r="Y89" s="131">
        <v>0</v>
      </c>
      <c r="Z89" s="131">
        <v>0</v>
      </c>
      <c r="AA89" s="131">
        <v>0</v>
      </c>
      <c r="AB89" s="131">
        <v>0</v>
      </c>
      <c r="AC89" s="152">
        <f t="shared" si="55"/>
        <v>0.4</v>
      </c>
      <c r="AD89" s="170">
        <f t="shared" si="56"/>
        <v>0</v>
      </c>
      <c r="AE89" s="131"/>
      <c r="AF89" s="131"/>
      <c r="AG89" s="131"/>
      <c r="AH89" s="131"/>
      <c r="AI89" s="131"/>
      <c r="AJ89" s="170">
        <f t="shared" si="57"/>
        <v>0.4</v>
      </c>
      <c r="AK89" s="131">
        <v>0</v>
      </c>
      <c r="AL89" s="131">
        <v>0.4</v>
      </c>
      <c r="AM89" s="131">
        <v>0</v>
      </c>
      <c r="AN89" s="131">
        <v>0</v>
      </c>
      <c r="AO89" s="131"/>
      <c r="AP89" s="181">
        <v>52</v>
      </c>
      <c r="AQ89" s="138">
        <f t="shared" si="58"/>
        <v>0</v>
      </c>
      <c r="AR89" s="138">
        <f t="shared" si="59"/>
        <v>0.04</v>
      </c>
      <c r="AS89" s="131"/>
      <c r="AT89" s="131"/>
    </row>
    <row r="90" spans="1:46" ht="15" hidden="1">
      <c r="A90" s="176">
        <v>22</v>
      </c>
      <c r="B90" s="177" t="s">
        <v>150</v>
      </c>
      <c r="C90" s="178">
        <f t="shared" si="49"/>
        <v>4.56</v>
      </c>
      <c r="D90" s="179">
        <v>0.7</v>
      </c>
      <c r="E90" s="179"/>
      <c r="F90" s="179">
        <v>2.36</v>
      </c>
      <c r="G90" s="179">
        <v>1.5</v>
      </c>
      <c r="H90" s="179"/>
      <c r="I90" s="180">
        <f t="shared" si="50"/>
        <v>5.9</v>
      </c>
      <c r="J90" s="171">
        <f t="shared" si="51"/>
        <v>2</v>
      </c>
      <c r="K90" s="131">
        <v>1.4</v>
      </c>
      <c r="L90" s="131">
        <v>0.6</v>
      </c>
      <c r="M90" s="131"/>
      <c r="N90" s="131"/>
      <c r="O90" s="131"/>
      <c r="P90" s="171">
        <f t="shared" si="52"/>
        <v>3.9</v>
      </c>
      <c r="Q90" s="131">
        <v>3.9</v>
      </c>
      <c r="R90" s="131"/>
      <c r="S90" s="131"/>
      <c r="T90" s="131"/>
      <c r="U90" s="131"/>
      <c r="V90" s="169">
        <f t="shared" si="53"/>
        <v>1014.6201999999998</v>
      </c>
      <c r="W90" s="152">
        <f t="shared" si="54"/>
        <v>1.191</v>
      </c>
      <c r="X90" s="131">
        <v>0</v>
      </c>
      <c r="Y90" s="131">
        <v>0</v>
      </c>
      <c r="Z90" s="131">
        <v>0.631</v>
      </c>
      <c r="AA90" s="131">
        <v>0.56</v>
      </c>
      <c r="AB90" s="131">
        <v>0</v>
      </c>
      <c r="AC90" s="152">
        <f t="shared" si="55"/>
        <v>0</v>
      </c>
      <c r="AD90" s="170">
        <f t="shared" si="56"/>
        <v>0</v>
      </c>
      <c r="AE90" s="131">
        <v>0</v>
      </c>
      <c r="AF90" s="131">
        <v>0</v>
      </c>
      <c r="AG90" s="131">
        <v>0</v>
      </c>
      <c r="AH90" s="131">
        <v>0</v>
      </c>
      <c r="AI90" s="131"/>
      <c r="AJ90" s="170">
        <f t="shared" si="57"/>
        <v>0</v>
      </c>
      <c r="AK90" s="131">
        <v>0</v>
      </c>
      <c r="AL90" s="131">
        <v>0</v>
      </c>
      <c r="AM90" s="131">
        <v>0</v>
      </c>
      <c r="AN90" s="131">
        <v>0</v>
      </c>
      <c r="AO90" s="131"/>
      <c r="AP90" s="181">
        <v>244.1</v>
      </c>
      <c r="AQ90" s="138">
        <f t="shared" si="58"/>
        <v>0.26118421052631585</v>
      </c>
      <c r="AR90" s="138">
        <f t="shared" si="59"/>
        <v>0</v>
      </c>
      <c r="AS90" s="131"/>
      <c r="AT90" s="131"/>
    </row>
    <row r="91" spans="1:46" ht="15" hidden="1">
      <c r="A91" s="176">
        <v>23</v>
      </c>
      <c r="B91" s="177" t="s">
        <v>151</v>
      </c>
      <c r="C91" s="178">
        <f t="shared" si="49"/>
        <v>1.5999999999999999</v>
      </c>
      <c r="D91" s="179"/>
      <c r="E91" s="179">
        <v>0.52</v>
      </c>
      <c r="F91" s="179">
        <v>0.88</v>
      </c>
      <c r="G91" s="179">
        <v>0.2</v>
      </c>
      <c r="H91" s="179"/>
      <c r="I91" s="180">
        <f t="shared" si="50"/>
        <v>0</v>
      </c>
      <c r="J91" s="171">
        <f t="shared" si="51"/>
        <v>0</v>
      </c>
      <c r="K91" s="131"/>
      <c r="L91" s="131"/>
      <c r="M91" s="131"/>
      <c r="N91" s="131"/>
      <c r="O91" s="131"/>
      <c r="P91" s="171">
        <f t="shared" si="52"/>
        <v>0</v>
      </c>
      <c r="Q91" s="131"/>
      <c r="R91" s="131"/>
      <c r="S91" s="131"/>
      <c r="T91" s="131"/>
      <c r="U91" s="131"/>
      <c r="V91" s="169">
        <f t="shared" si="53"/>
        <v>210.6384</v>
      </c>
      <c r="W91" s="152">
        <f t="shared" si="54"/>
        <v>0</v>
      </c>
      <c r="X91" s="131">
        <v>0</v>
      </c>
      <c r="Y91" s="131">
        <v>0</v>
      </c>
      <c r="Z91" s="131">
        <v>0</v>
      </c>
      <c r="AA91" s="131">
        <v>0</v>
      </c>
      <c r="AB91" s="131">
        <v>0</v>
      </c>
      <c r="AC91" s="152">
        <f t="shared" si="55"/>
        <v>0</v>
      </c>
      <c r="AD91" s="170">
        <f t="shared" si="56"/>
        <v>0</v>
      </c>
      <c r="AE91" s="131"/>
      <c r="AF91" s="131"/>
      <c r="AG91" s="131"/>
      <c r="AH91" s="131"/>
      <c r="AI91" s="131"/>
      <c r="AJ91" s="170">
        <f t="shared" si="57"/>
        <v>0</v>
      </c>
      <c r="AK91" s="131"/>
      <c r="AL91" s="131"/>
      <c r="AM91" s="131"/>
      <c r="AN91" s="131"/>
      <c r="AO91" s="131"/>
      <c r="AP91" s="181">
        <v>0</v>
      </c>
      <c r="AQ91" s="138">
        <f t="shared" si="58"/>
        <v>0</v>
      </c>
      <c r="AR91" s="138"/>
      <c r="AS91" s="131"/>
      <c r="AT91" s="131"/>
    </row>
    <row r="92" spans="1:46" ht="15" hidden="1">
      <c r="A92" s="176">
        <v>24</v>
      </c>
      <c r="B92" s="182" t="s">
        <v>152</v>
      </c>
      <c r="C92" s="178">
        <f t="shared" si="49"/>
        <v>6.473999999999999</v>
      </c>
      <c r="D92" s="179"/>
      <c r="E92" s="179">
        <v>4.696</v>
      </c>
      <c r="F92" s="179">
        <v>1.238</v>
      </c>
      <c r="G92" s="179">
        <v>0.54</v>
      </c>
      <c r="H92" s="179"/>
      <c r="I92" s="180">
        <f t="shared" si="50"/>
        <v>0</v>
      </c>
      <c r="J92" s="171">
        <f t="shared" si="51"/>
        <v>0</v>
      </c>
      <c r="K92" s="131"/>
      <c r="L92" s="131"/>
      <c r="M92" s="131"/>
      <c r="N92" s="131"/>
      <c r="O92" s="131"/>
      <c r="P92" s="171">
        <f t="shared" si="52"/>
        <v>0</v>
      </c>
      <c r="Q92" s="131"/>
      <c r="R92" s="131"/>
      <c r="S92" s="131"/>
      <c r="T92" s="131"/>
      <c r="U92" s="131"/>
      <c r="V92" s="169">
        <f t="shared" si="53"/>
        <v>1011.2339999999999</v>
      </c>
      <c r="W92" s="152">
        <f t="shared" si="54"/>
        <v>4.8</v>
      </c>
      <c r="X92" s="131">
        <v>0</v>
      </c>
      <c r="Y92" s="131">
        <v>3.6</v>
      </c>
      <c r="Z92" s="131">
        <v>1.2</v>
      </c>
      <c r="AA92" s="131">
        <v>0</v>
      </c>
      <c r="AB92" s="131">
        <v>0</v>
      </c>
      <c r="AC92" s="152">
        <f t="shared" si="55"/>
        <v>0</v>
      </c>
      <c r="AD92" s="170">
        <f t="shared" si="56"/>
        <v>0</v>
      </c>
      <c r="AE92" s="131"/>
      <c r="AF92" s="131"/>
      <c r="AG92" s="131"/>
      <c r="AH92" s="131"/>
      <c r="AI92" s="131"/>
      <c r="AJ92" s="170">
        <f t="shared" si="57"/>
        <v>0</v>
      </c>
      <c r="AK92" s="131"/>
      <c r="AL92" s="131"/>
      <c r="AM92" s="131"/>
      <c r="AN92" s="131"/>
      <c r="AO92" s="131"/>
      <c r="AP92" s="181">
        <v>600</v>
      </c>
      <c r="AQ92" s="138">
        <f t="shared" si="58"/>
        <v>0.7414272474513439</v>
      </c>
      <c r="AR92" s="138"/>
      <c r="AS92" s="131"/>
      <c r="AT92" s="131"/>
    </row>
    <row r="93" spans="1:46" ht="15" hidden="1">
      <c r="A93" s="176">
        <v>25</v>
      </c>
      <c r="B93" s="177" t="s">
        <v>153</v>
      </c>
      <c r="C93" s="178">
        <f t="shared" si="49"/>
        <v>4.785</v>
      </c>
      <c r="D93" s="179"/>
      <c r="E93" s="179">
        <v>0.66</v>
      </c>
      <c r="F93" s="179">
        <v>2.325</v>
      </c>
      <c r="G93" s="179">
        <v>1.7999999999999998</v>
      </c>
      <c r="H93" s="179"/>
      <c r="I93" s="180">
        <f t="shared" si="50"/>
        <v>0</v>
      </c>
      <c r="J93" s="171">
        <f t="shared" si="51"/>
        <v>0</v>
      </c>
      <c r="K93" s="131"/>
      <c r="L93" s="131"/>
      <c r="M93" s="131"/>
      <c r="N93" s="131"/>
      <c r="O93" s="131"/>
      <c r="P93" s="171">
        <f t="shared" si="52"/>
        <v>0</v>
      </c>
      <c r="Q93" s="131"/>
      <c r="R93" s="131"/>
      <c r="S93" s="131"/>
      <c r="T93" s="131"/>
      <c r="U93" s="131"/>
      <c r="V93" s="169">
        <f t="shared" si="53"/>
        <v>575.0514000000001</v>
      </c>
      <c r="W93" s="152">
        <f t="shared" si="54"/>
        <v>0.53</v>
      </c>
      <c r="X93" s="131">
        <v>0</v>
      </c>
      <c r="Y93" s="131">
        <v>0.05</v>
      </c>
      <c r="Z93" s="131">
        <v>0.48</v>
      </c>
      <c r="AA93" s="131">
        <v>0</v>
      </c>
      <c r="AB93" s="131">
        <v>0</v>
      </c>
      <c r="AC93" s="152">
        <f t="shared" si="55"/>
        <v>0.2</v>
      </c>
      <c r="AD93" s="170">
        <f t="shared" si="56"/>
        <v>0</v>
      </c>
      <c r="AE93" s="131"/>
      <c r="AF93" s="131"/>
      <c r="AG93" s="131"/>
      <c r="AH93" s="131"/>
      <c r="AI93" s="131"/>
      <c r="AJ93" s="170">
        <f t="shared" si="57"/>
        <v>0.2</v>
      </c>
      <c r="AK93" s="131">
        <v>0.2</v>
      </c>
      <c r="AL93" s="131">
        <v>0</v>
      </c>
      <c r="AM93" s="131">
        <v>0</v>
      </c>
      <c r="AN93" s="131">
        <v>0</v>
      </c>
      <c r="AO93" s="131"/>
      <c r="AP93" s="181">
        <v>65</v>
      </c>
      <c r="AQ93" s="138">
        <f t="shared" si="58"/>
        <v>0.11076280041797283</v>
      </c>
      <c r="AR93" s="138"/>
      <c r="AS93" s="131"/>
      <c r="AT93" s="131"/>
    </row>
    <row r="94" spans="1:46" ht="15" hidden="1">
      <c r="A94" s="116" t="s">
        <v>101</v>
      </c>
      <c r="B94" s="117" t="s">
        <v>154</v>
      </c>
      <c r="C94" s="131"/>
      <c r="D94" s="131"/>
      <c r="E94" s="131"/>
      <c r="F94" s="131"/>
      <c r="G94" s="131"/>
      <c r="H94" s="131"/>
      <c r="I94" s="172"/>
      <c r="J94" s="171"/>
      <c r="K94" s="131"/>
      <c r="L94" s="131"/>
      <c r="M94" s="131"/>
      <c r="N94" s="131"/>
      <c r="O94" s="131"/>
      <c r="P94" s="171"/>
      <c r="Q94" s="131"/>
      <c r="R94" s="131"/>
      <c r="S94" s="131"/>
      <c r="T94" s="131"/>
      <c r="U94" s="131"/>
      <c r="V94" s="169"/>
      <c r="W94" s="131"/>
      <c r="X94" s="131"/>
      <c r="Y94" s="131"/>
      <c r="Z94" s="131"/>
      <c r="AA94" s="131"/>
      <c r="AB94" s="131"/>
      <c r="AC94" s="131"/>
      <c r="AD94" s="131"/>
      <c r="AE94" s="131"/>
      <c r="AF94" s="131"/>
      <c r="AG94" s="131"/>
      <c r="AH94" s="131"/>
      <c r="AI94" s="131"/>
      <c r="AJ94" s="131"/>
      <c r="AK94" s="131"/>
      <c r="AL94" s="131"/>
      <c r="AM94" s="131"/>
      <c r="AN94" s="131"/>
      <c r="AO94" s="131"/>
      <c r="AP94" s="181"/>
      <c r="AQ94" s="138"/>
      <c r="AR94" s="138"/>
      <c r="AS94" s="131"/>
      <c r="AT94" s="131"/>
    </row>
    <row r="95" spans="1:46" ht="15" hidden="1">
      <c r="A95" s="176">
        <v>1</v>
      </c>
      <c r="B95" s="177" t="s">
        <v>155</v>
      </c>
      <c r="C95" s="142">
        <f>D95+E95+F95+G95</f>
        <v>5.5</v>
      </c>
      <c r="D95" s="183"/>
      <c r="E95" s="176">
        <f>4.6+0.4</f>
        <v>5</v>
      </c>
      <c r="F95" s="176">
        <v>0.5</v>
      </c>
      <c r="G95" s="183"/>
      <c r="H95" s="131"/>
      <c r="I95" s="180">
        <f t="shared" si="50"/>
        <v>3.9</v>
      </c>
      <c r="J95" s="171">
        <f t="shared" si="51"/>
        <v>0.4</v>
      </c>
      <c r="K95" s="131"/>
      <c r="L95" s="131"/>
      <c r="M95" s="131">
        <v>0.4</v>
      </c>
      <c r="N95" s="131"/>
      <c r="O95" s="131"/>
      <c r="P95" s="171">
        <f t="shared" si="52"/>
        <v>3.5</v>
      </c>
      <c r="Q95" s="131"/>
      <c r="R95" s="131"/>
      <c r="S95" s="131">
        <v>0.6</v>
      </c>
      <c r="T95" s="131">
        <v>2.9</v>
      </c>
      <c r="U95" s="131"/>
      <c r="V95" s="169">
        <f>D95*194.67+E95*173.04+F95*111.72+G95*111.72+H95*127.68+K95*86.255+L95*71.648+M95*84.489+N95*58.258+O95*53.065+Q95*72.658+R95*60.9+S95*74.716+T95*50.578+U95*46.62</f>
        <v>1146.3614</v>
      </c>
      <c r="W95" s="152">
        <f>SUM(X95:AB95)</f>
        <v>3.2</v>
      </c>
      <c r="X95" s="131">
        <v>0</v>
      </c>
      <c r="Y95" s="131">
        <v>3.2</v>
      </c>
      <c r="Z95" s="131">
        <v>0</v>
      </c>
      <c r="AA95" s="131">
        <v>0</v>
      </c>
      <c r="AB95" s="131">
        <v>0</v>
      </c>
      <c r="AC95" s="152">
        <f>AD95+AJ95</f>
        <v>0</v>
      </c>
      <c r="AD95" s="170">
        <f>SUM(AE95:AI95)</f>
        <v>0</v>
      </c>
      <c r="AE95" s="131">
        <v>0</v>
      </c>
      <c r="AF95" s="131">
        <v>0</v>
      </c>
      <c r="AG95" s="131">
        <v>0</v>
      </c>
      <c r="AH95" s="131">
        <v>0</v>
      </c>
      <c r="AI95" s="131"/>
      <c r="AJ95" s="170">
        <f>SUM(AK95:AO95)</f>
        <v>0</v>
      </c>
      <c r="AK95" s="131">
        <v>0</v>
      </c>
      <c r="AL95" s="131">
        <v>0</v>
      </c>
      <c r="AM95" s="131">
        <v>0</v>
      </c>
      <c r="AN95" s="131">
        <v>0</v>
      </c>
      <c r="AO95" s="131"/>
      <c r="AP95" s="181">
        <v>380.4</v>
      </c>
      <c r="AQ95" s="138">
        <f t="shared" si="58"/>
        <v>0.5818181818181819</v>
      </c>
      <c r="AR95" s="138">
        <f t="shared" si="59"/>
        <v>0</v>
      </c>
      <c r="AS95" s="131"/>
      <c r="AT95" s="131"/>
    </row>
    <row r="96" spans="1:46" ht="15" hidden="1">
      <c r="A96" s="176">
        <v>2</v>
      </c>
      <c r="B96" s="177" t="s">
        <v>156</v>
      </c>
      <c r="C96" s="142">
        <f>D96+E96+F96+G96</f>
        <v>2</v>
      </c>
      <c r="D96" s="184"/>
      <c r="E96" s="176">
        <v>2</v>
      </c>
      <c r="F96" s="176">
        <v>0</v>
      </c>
      <c r="G96" s="184"/>
      <c r="H96" s="131"/>
      <c r="I96" s="180">
        <f t="shared" si="50"/>
        <v>0</v>
      </c>
      <c r="J96" s="171">
        <f t="shared" si="51"/>
        <v>0</v>
      </c>
      <c r="K96" s="131"/>
      <c r="L96" s="131"/>
      <c r="M96" s="131"/>
      <c r="N96" s="131"/>
      <c r="O96" s="131"/>
      <c r="P96" s="171">
        <f t="shared" si="52"/>
        <v>0</v>
      </c>
      <c r="Q96" s="131"/>
      <c r="R96" s="131"/>
      <c r="S96" s="131"/>
      <c r="T96" s="131"/>
      <c r="U96" s="131"/>
      <c r="V96" s="169">
        <f>D96*194.67+E96*173.04+F96*111.72+G96*111.72+H96*127.68+K96*86.255+L96*71.648+M96*84.489+N96*58.258+O96*53.065+Q96*72.658+R96*60.9+S96*74.716+T96*50.578+U96*46.62</f>
        <v>346.08</v>
      </c>
      <c r="W96" s="152">
        <f>SUM(X96:AB96)</f>
        <v>0.5</v>
      </c>
      <c r="X96" s="131">
        <v>0</v>
      </c>
      <c r="Y96" s="131"/>
      <c r="Z96" s="131">
        <v>0.5</v>
      </c>
      <c r="AA96" s="131"/>
      <c r="AB96" s="131"/>
      <c r="AC96" s="152">
        <f>AD96+AJ96</f>
        <v>0</v>
      </c>
      <c r="AD96" s="170">
        <f>SUM(AE96:AI96)</f>
        <v>0</v>
      </c>
      <c r="AE96" s="131"/>
      <c r="AF96" s="131"/>
      <c r="AG96" s="131"/>
      <c r="AH96" s="131"/>
      <c r="AI96" s="131"/>
      <c r="AJ96" s="170">
        <f>SUM(AK96:AO96)</f>
        <v>0</v>
      </c>
      <c r="AK96" s="131"/>
      <c r="AL96" s="131"/>
      <c r="AM96" s="131"/>
      <c r="AN96" s="131"/>
      <c r="AO96" s="131"/>
      <c r="AP96" s="181">
        <v>60</v>
      </c>
      <c r="AQ96" s="138">
        <f t="shared" si="58"/>
        <v>0.25</v>
      </c>
      <c r="AR96" s="138"/>
      <c r="AS96" s="131"/>
      <c r="AT96" s="131"/>
    </row>
    <row r="97" spans="1:46" ht="15" hidden="1">
      <c r="A97" s="131"/>
      <c r="B97" s="172" t="s">
        <v>25</v>
      </c>
      <c r="C97" s="152">
        <f>SUM(C69:C96)</f>
        <v>121.81099999999998</v>
      </c>
      <c r="D97" s="152">
        <f aca="true" t="shared" si="60" ref="D97:AT97">SUM(D69:D96)</f>
        <v>1.35</v>
      </c>
      <c r="E97" s="152">
        <f t="shared" si="60"/>
        <v>26.404999999999998</v>
      </c>
      <c r="F97" s="152">
        <f t="shared" si="60"/>
        <v>60.68900000000001</v>
      </c>
      <c r="G97" s="152">
        <f t="shared" si="60"/>
        <v>33.067</v>
      </c>
      <c r="H97" s="152">
        <f t="shared" si="60"/>
        <v>0.3</v>
      </c>
      <c r="I97" s="152">
        <f t="shared" si="60"/>
        <v>52.211</v>
      </c>
      <c r="J97" s="152">
        <f t="shared" si="60"/>
        <v>9.109</v>
      </c>
      <c r="K97" s="152">
        <f t="shared" si="60"/>
        <v>5.879</v>
      </c>
      <c r="L97" s="152">
        <f t="shared" si="60"/>
        <v>2.6</v>
      </c>
      <c r="M97" s="152">
        <f t="shared" si="60"/>
        <v>0.63</v>
      </c>
      <c r="N97" s="152">
        <f t="shared" si="60"/>
        <v>0</v>
      </c>
      <c r="O97" s="152">
        <f t="shared" si="60"/>
        <v>0</v>
      </c>
      <c r="P97" s="152">
        <f t="shared" si="60"/>
        <v>43.102</v>
      </c>
      <c r="Q97" s="152">
        <f t="shared" si="60"/>
        <v>7.727</v>
      </c>
      <c r="R97" s="152">
        <f t="shared" si="60"/>
        <v>18.075</v>
      </c>
      <c r="S97" s="152">
        <f t="shared" si="60"/>
        <v>1.2</v>
      </c>
      <c r="T97" s="152">
        <f t="shared" si="60"/>
        <v>16.1</v>
      </c>
      <c r="U97" s="152">
        <f t="shared" si="60"/>
        <v>0</v>
      </c>
      <c r="V97" s="173">
        <f t="shared" si="60"/>
        <v>18657.416901000004</v>
      </c>
      <c r="W97" s="152">
        <f t="shared" si="60"/>
        <v>33.963</v>
      </c>
      <c r="X97" s="152">
        <f t="shared" si="60"/>
        <v>0</v>
      </c>
      <c r="Y97" s="152">
        <f t="shared" si="60"/>
        <v>10.991999999999999</v>
      </c>
      <c r="Z97" s="152">
        <f t="shared" si="60"/>
        <v>17.771</v>
      </c>
      <c r="AA97" s="152">
        <f t="shared" si="60"/>
        <v>5.200000000000001</v>
      </c>
      <c r="AB97" s="152">
        <f t="shared" si="60"/>
        <v>0</v>
      </c>
      <c r="AC97" s="152">
        <f t="shared" si="60"/>
        <v>8.639</v>
      </c>
      <c r="AD97" s="152">
        <f t="shared" si="60"/>
        <v>3.4</v>
      </c>
      <c r="AE97" s="152">
        <f t="shared" si="60"/>
        <v>3</v>
      </c>
      <c r="AF97" s="152">
        <f t="shared" si="60"/>
        <v>0.4</v>
      </c>
      <c r="AG97" s="152">
        <f t="shared" si="60"/>
        <v>0</v>
      </c>
      <c r="AH97" s="152">
        <f t="shared" si="60"/>
        <v>0</v>
      </c>
      <c r="AI97" s="152">
        <f t="shared" si="60"/>
        <v>0</v>
      </c>
      <c r="AJ97" s="152">
        <f t="shared" si="60"/>
        <v>5.239000000000001</v>
      </c>
      <c r="AK97" s="152">
        <f t="shared" si="60"/>
        <v>1.3699999999999999</v>
      </c>
      <c r="AL97" s="152">
        <f t="shared" si="60"/>
        <v>0.589</v>
      </c>
      <c r="AM97" s="152">
        <f t="shared" si="60"/>
        <v>0</v>
      </c>
      <c r="AN97" s="152">
        <f t="shared" si="60"/>
        <v>3.2800000000000002</v>
      </c>
      <c r="AO97" s="152">
        <f t="shared" si="60"/>
        <v>0</v>
      </c>
      <c r="AP97" s="185">
        <f t="shared" si="60"/>
        <v>4963.189999999999</v>
      </c>
      <c r="AQ97" s="152">
        <f t="shared" si="60"/>
        <v>6.924393477147296</v>
      </c>
      <c r="AR97" s="152">
        <f t="shared" si="60"/>
        <v>1.9160911220285088</v>
      </c>
      <c r="AS97" s="152">
        <f t="shared" si="60"/>
        <v>0</v>
      </c>
      <c r="AT97" s="152">
        <f t="shared" si="60"/>
        <v>0</v>
      </c>
    </row>
    <row r="98" ht="15">
      <c r="I98" s="165"/>
    </row>
    <row r="99" spans="2:43" ht="15" hidden="1">
      <c r="B99" s="304" t="s">
        <v>103</v>
      </c>
      <c r="C99" s="305"/>
      <c r="D99" s="305"/>
      <c r="E99" s="305"/>
      <c r="F99" s="305"/>
      <c r="I99" s="165"/>
      <c r="V99" s="157" t="s">
        <v>75</v>
      </c>
      <c r="W99" s="158"/>
      <c r="X99" s="158"/>
      <c r="Y99" s="158"/>
      <c r="Z99" s="158"/>
      <c r="AA99" s="158"/>
      <c r="AB99" s="158"/>
      <c r="AC99" s="158"/>
      <c r="AD99" s="158"/>
      <c r="AE99" s="158"/>
      <c r="AF99" s="158"/>
      <c r="AG99" s="158"/>
      <c r="AH99" s="158"/>
      <c r="AI99" s="158"/>
      <c r="AJ99" s="158"/>
      <c r="AK99" s="158"/>
      <c r="AL99" s="158"/>
      <c r="AM99" s="158"/>
      <c r="AN99" s="158"/>
      <c r="AO99" s="158"/>
      <c r="AP99" s="158"/>
      <c r="AQ99" s="159"/>
    </row>
    <row r="100" spans="2:43" ht="15" hidden="1">
      <c r="B100" s="304" t="s">
        <v>157</v>
      </c>
      <c r="C100" s="305"/>
      <c r="D100" s="305"/>
      <c r="E100" s="305"/>
      <c r="F100" s="305"/>
      <c r="I100" s="165"/>
      <c r="V100" s="157" t="s">
        <v>76</v>
      </c>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9"/>
    </row>
    <row r="101" spans="2:43" ht="15" hidden="1">
      <c r="B101" s="156"/>
      <c r="C101" s="156"/>
      <c r="D101" s="156"/>
      <c r="E101" s="156"/>
      <c r="F101" s="156"/>
      <c r="I101" s="165"/>
      <c r="V101" s="157"/>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9"/>
    </row>
    <row r="102" spans="1:46" ht="15" hidden="1">
      <c r="A102" s="306" t="s">
        <v>105</v>
      </c>
      <c r="B102" s="306"/>
      <c r="C102" s="306"/>
      <c r="D102" s="306"/>
      <c r="E102" s="306"/>
      <c r="F102" s="306"/>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row>
    <row r="103" spans="1:46" ht="15" hidden="1">
      <c r="A103" s="307"/>
      <c r="B103" s="307"/>
      <c r="C103" s="307"/>
      <c r="D103" s="307"/>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row>
    <row r="104" spans="1:46" ht="14.25" customHeight="1" hidden="1">
      <c r="A104" s="299" t="s">
        <v>0</v>
      </c>
      <c r="B104" s="292" t="s">
        <v>77</v>
      </c>
      <c r="C104" s="301" t="s">
        <v>78</v>
      </c>
      <c r="D104" s="301"/>
      <c r="E104" s="301"/>
      <c r="F104" s="301"/>
      <c r="G104" s="301"/>
      <c r="H104" s="301"/>
      <c r="I104" s="301"/>
      <c r="J104" s="301"/>
      <c r="K104" s="301"/>
      <c r="L104" s="301"/>
      <c r="M104" s="301"/>
      <c r="N104" s="301"/>
      <c r="O104" s="301"/>
      <c r="P104" s="301"/>
      <c r="Q104" s="301"/>
      <c r="R104" s="301"/>
      <c r="S104" s="301"/>
      <c r="T104" s="301"/>
      <c r="U104" s="301"/>
      <c r="V104" s="301"/>
      <c r="W104" s="302" t="s">
        <v>79</v>
      </c>
      <c r="X104" s="302"/>
      <c r="Y104" s="302"/>
      <c r="Z104" s="302"/>
      <c r="AA104" s="302"/>
      <c r="AB104" s="302"/>
      <c r="AC104" s="302"/>
      <c r="AD104" s="302"/>
      <c r="AE104" s="302"/>
      <c r="AF104" s="302"/>
      <c r="AG104" s="302"/>
      <c r="AH104" s="302"/>
      <c r="AI104" s="302"/>
      <c r="AJ104" s="302"/>
      <c r="AK104" s="302"/>
      <c r="AL104" s="302"/>
      <c r="AM104" s="302"/>
      <c r="AN104" s="302"/>
      <c r="AO104" s="302"/>
      <c r="AP104" s="302"/>
      <c r="AQ104" s="302" t="s">
        <v>80</v>
      </c>
      <c r="AR104" s="302"/>
      <c r="AS104" s="302" t="s">
        <v>454</v>
      </c>
      <c r="AT104" s="302"/>
    </row>
    <row r="105" spans="1:46" ht="15" customHeight="1" hidden="1">
      <c r="A105" s="300"/>
      <c r="B105" s="293"/>
      <c r="C105" s="292" t="s">
        <v>81</v>
      </c>
      <c r="D105" s="303" t="s">
        <v>82</v>
      </c>
      <c r="E105" s="303"/>
      <c r="F105" s="303"/>
      <c r="G105" s="303"/>
      <c r="H105" s="303"/>
      <c r="I105" s="292" t="s">
        <v>83</v>
      </c>
      <c r="J105" s="288" t="s">
        <v>409</v>
      </c>
      <c r="K105" s="288"/>
      <c r="L105" s="288"/>
      <c r="M105" s="288"/>
      <c r="N105" s="288"/>
      <c r="O105" s="288"/>
      <c r="P105" s="288"/>
      <c r="Q105" s="288"/>
      <c r="R105" s="288"/>
      <c r="S105" s="288"/>
      <c r="T105" s="288"/>
      <c r="U105" s="288"/>
      <c r="V105" s="289" t="s">
        <v>410</v>
      </c>
      <c r="W105" s="292" t="s">
        <v>85</v>
      </c>
      <c r="X105" s="298" t="s">
        <v>82</v>
      </c>
      <c r="Y105" s="298"/>
      <c r="Z105" s="298"/>
      <c r="AA105" s="298"/>
      <c r="AB105" s="298"/>
      <c r="AC105" s="292" t="s">
        <v>83</v>
      </c>
      <c r="AD105" s="288" t="s">
        <v>82</v>
      </c>
      <c r="AE105" s="288"/>
      <c r="AF105" s="288"/>
      <c r="AG105" s="288"/>
      <c r="AH105" s="288"/>
      <c r="AI105" s="288"/>
      <c r="AJ105" s="288"/>
      <c r="AK105" s="288"/>
      <c r="AL105" s="288"/>
      <c r="AM105" s="288"/>
      <c r="AN105" s="288"/>
      <c r="AO105" s="288"/>
      <c r="AP105" s="289" t="s">
        <v>86</v>
      </c>
      <c r="AQ105" s="295" t="s">
        <v>87</v>
      </c>
      <c r="AR105" s="295" t="s">
        <v>88</v>
      </c>
      <c r="AS105" s="295" t="s">
        <v>85</v>
      </c>
      <c r="AT105" s="295" t="s">
        <v>83</v>
      </c>
    </row>
    <row r="106" spans="1:46" ht="15" customHeight="1" hidden="1">
      <c r="A106" s="300"/>
      <c r="B106" s="293"/>
      <c r="C106" s="293"/>
      <c r="D106" s="289" t="s">
        <v>89</v>
      </c>
      <c r="E106" s="289" t="s">
        <v>90</v>
      </c>
      <c r="F106" s="289" t="s">
        <v>91</v>
      </c>
      <c r="G106" s="289" t="s">
        <v>92</v>
      </c>
      <c r="H106" s="289" t="s">
        <v>93</v>
      </c>
      <c r="I106" s="293"/>
      <c r="J106" s="288" t="s">
        <v>94</v>
      </c>
      <c r="K106" s="288"/>
      <c r="L106" s="288"/>
      <c r="M106" s="288"/>
      <c r="N106" s="288"/>
      <c r="O106" s="288"/>
      <c r="P106" s="288" t="s">
        <v>396</v>
      </c>
      <c r="Q106" s="288"/>
      <c r="R106" s="288"/>
      <c r="S106" s="288"/>
      <c r="T106" s="288"/>
      <c r="U106" s="288"/>
      <c r="V106" s="290"/>
      <c r="W106" s="293"/>
      <c r="X106" s="289" t="s">
        <v>89</v>
      </c>
      <c r="Y106" s="289" t="s">
        <v>90</v>
      </c>
      <c r="Z106" s="289" t="s">
        <v>91</v>
      </c>
      <c r="AA106" s="289" t="s">
        <v>92</v>
      </c>
      <c r="AB106" s="289" t="s">
        <v>93</v>
      </c>
      <c r="AC106" s="293"/>
      <c r="AD106" s="288" t="s">
        <v>94</v>
      </c>
      <c r="AE106" s="288"/>
      <c r="AF106" s="288"/>
      <c r="AG106" s="288"/>
      <c r="AH106" s="288"/>
      <c r="AI106" s="288"/>
      <c r="AJ106" s="288" t="s">
        <v>396</v>
      </c>
      <c r="AK106" s="288"/>
      <c r="AL106" s="288"/>
      <c r="AM106" s="288"/>
      <c r="AN106" s="288"/>
      <c r="AO106" s="288"/>
      <c r="AP106" s="290"/>
      <c r="AQ106" s="296"/>
      <c r="AR106" s="296"/>
      <c r="AS106" s="296"/>
      <c r="AT106" s="296"/>
    </row>
    <row r="107" spans="1:46" ht="15.75" hidden="1">
      <c r="A107" s="161"/>
      <c r="B107" s="293"/>
      <c r="C107" s="293"/>
      <c r="D107" s="290"/>
      <c r="E107" s="290"/>
      <c r="F107" s="290"/>
      <c r="G107" s="290"/>
      <c r="H107" s="290"/>
      <c r="I107" s="293"/>
      <c r="J107" s="286" t="s">
        <v>25</v>
      </c>
      <c r="K107" s="254" t="s">
        <v>95</v>
      </c>
      <c r="L107" s="254"/>
      <c r="M107" s="254" t="s">
        <v>96</v>
      </c>
      <c r="N107" s="254"/>
      <c r="O107" s="254" t="s">
        <v>97</v>
      </c>
      <c r="P107" s="286" t="s">
        <v>25</v>
      </c>
      <c r="Q107" s="254" t="s">
        <v>95</v>
      </c>
      <c r="R107" s="254"/>
      <c r="S107" s="254" t="s">
        <v>96</v>
      </c>
      <c r="T107" s="254"/>
      <c r="U107" s="254" t="s">
        <v>97</v>
      </c>
      <c r="V107" s="290"/>
      <c r="W107" s="293"/>
      <c r="X107" s="290"/>
      <c r="Y107" s="290"/>
      <c r="Z107" s="290"/>
      <c r="AA107" s="290"/>
      <c r="AB107" s="290"/>
      <c r="AC107" s="293"/>
      <c r="AD107" s="286" t="s">
        <v>25</v>
      </c>
      <c r="AE107" s="254" t="s">
        <v>95</v>
      </c>
      <c r="AF107" s="254"/>
      <c r="AG107" s="254" t="s">
        <v>96</v>
      </c>
      <c r="AH107" s="254"/>
      <c r="AI107" s="254" t="s">
        <v>97</v>
      </c>
      <c r="AJ107" s="286" t="s">
        <v>25</v>
      </c>
      <c r="AK107" s="254" t="s">
        <v>95</v>
      </c>
      <c r="AL107" s="254"/>
      <c r="AM107" s="254" t="s">
        <v>96</v>
      </c>
      <c r="AN107" s="254"/>
      <c r="AO107" s="254" t="s">
        <v>97</v>
      </c>
      <c r="AP107" s="290"/>
      <c r="AQ107" s="296"/>
      <c r="AR107" s="296"/>
      <c r="AS107" s="296"/>
      <c r="AT107" s="296"/>
    </row>
    <row r="108" spans="1:46" ht="90" customHeight="1" hidden="1">
      <c r="A108" s="161"/>
      <c r="B108" s="294"/>
      <c r="C108" s="294"/>
      <c r="D108" s="291"/>
      <c r="E108" s="291"/>
      <c r="F108" s="291"/>
      <c r="G108" s="291"/>
      <c r="H108" s="291"/>
      <c r="I108" s="294"/>
      <c r="J108" s="287"/>
      <c r="K108" s="65" t="s">
        <v>98</v>
      </c>
      <c r="L108" s="65" t="s">
        <v>99</v>
      </c>
      <c r="M108" s="65" t="s">
        <v>98</v>
      </c>
      <c r="N108" s="65" t="s">
        <v>99</v>
      </c>
      <c r="O108" s="254"/>
      <c r="P108" s="287"/>
      <c r="Q108" s="65" t="s">
        <v>98</v>
      </c>
      <c r="R108" s="65" t="s">
        <v>99</v>
      </c>
      <c r="S108" s="65" t="s">
        <v>98</v>
      </c>
      <c r="T108" s="65" t="s">
        <v>99</v>
      </c>
      <c r="U108" s="254"/>
      <c r="V108" s="291"/>
      <c r="W108" s="294"/>
      <c r="X108" s="291"/>
      <c r="Y108" s="291"/>
      <c r="Z108" s="291"/>
      <c r="AA108" s="291"/>
      <c r="AB108" s="291"/>
      <c r="AC108" s="294"/>
      <c r="AD108" s="287"/>
      <c r="AE108" s="65" t="s">
        <v>98</v>
      </c>
      <c r="AF108" s="65" t="s">
        <v>99</v>
      </c>
      <c r="AG108" s="65" t="s">
        <v>98</v>
      </c>
      <c r="AH108" s="65" t="s">
        <v>99</v>
      </c>
      <c r="AI108" s="254"/>
      <c r="AJ108" s="287"/>
      <c r="AK108" s="65" t="s">
        <v>98</v>
      </c>
      <c r="AL108" s="65" t="s">
        <v>99</v>
      </c>
      <c r="AM108" s="65" t="s">
        <v>98</v>
      </c>
      <c r="AN108" s="65" t="s">
        <v>99</v>
      </c>
      <c r="AO108" s="254"/>
      <c r="AP108" s="291"/>
      <c r="AQ108" s="297"/>
      <c r="AR108" s="297"/>
      <c r="AS108" s="297"/>
      <c r="AT108" s="297"/>
    </row>
    <row r="109" spans="1:46" ht="15" hidden="1">
      <c r="A109" s="116" t="s">
        <v>100</v>
      </c>
      <c r="B109" s="117" t="s">
        <v>128</v>
      </c>
      <c r="C109" s="117"/>
      <c r="D109" s="174"/>
      <c r="E109" s="174"/>
      <c r="F109" s="174"/>
      <c r="G109" s="174"/>
      <c r="H109" s="174"/>
      <c r="I109" s="117"/>
      <c r="J109" s="118"/>
      <c r="K109" s="118"/>
      <c r="L109" s="118"/>
      <c r="M109" s="118"/>
      <c r="N109" s="118"/>
      <c r="O109" s="118"/>
      <c r="P109" s="118"/>
      <c r="Q109" s="118"/>
      <c r="R109" s="118"/>
      <c r="S109" s="118"/>
      <c r="T109" s="118"/>
      <c r="U109" s="118"/>
      <c r="V109" s="174"/>
      <c r="W109" s="117"/>
      <c r="X109" s="174"/>
      <c r="Y109" s="174"/>
      <c r="Z109" s="174"/>
      <c r="AA109" s="174"/>
      <c r="AB109" s="174"/>
      <c r="AC109" s="117"/>
      <c r="AD109" s="118"/>
      <c r="AE109" s="118"/>
      <c r="AF109" s="118"/>
      <c r="AG109" s="118"/>
      <c r="AH109" s="118"/>
      <c r="AI109" s="118"/>
      <c r="AJ109" s="118"/>
      <c r="AK109" s="118"/>
      <c r="AL109" s="118"/>
      <c r="AM109" s="118"/>
      <c r="AN109" s="118"/>
      <c r="AO109" s="118"/>
      <c r="AP109" s="174"/>
      <c r="AQ109" s="175"/>
      <c r="AR109" s="175"/>
      <c r="AS109" s="175"/>
      <c r="AT109" s="175"/>
    </row>
    <row r="110" spans="1:46" ht="15" hidden="1">
      <c r="A110" s="186">
        <v>1</v>
      </c>
      <c r="B110" s="187" t="s">
        <v>158</v>
      </c>
      <c r="C110" s="188">
        <f aca="true" t="shared" si="61" ref="C110:C115">SUM(D110:H110)</f>
        <v>3.5</v>
      </c>
      <c r="D110" s="188">
        <v>0</v>
      </c>
      <c r="E110" s="188">
        <v>3</v>
      </c>
      <c r="F110" s="188">
        <v>0</v>
      </c>
      <c r="G110" s="188">
        <v>0.5</v>
      </c>
      <c r="H110" s="188">
        <v>0</v>
      </c>
      <c r="I110" s="180">
        <f aca="true" t="shared" si="62" ref="I110:I115">J110+P110</f>
        <v>10.448</v>
      </c>
      <c r="J110" s="171">
        <f aca="true" t="shared" si="63" ref="J110:J115">SUM(K110:O110)</f>
        <v>3.128</v>
      </c>
      <c r="K110" s="131">
        <v>3.128</v>
      </c>
      <c r="L110" s="131"/>
      <c r="M110" s="131"/>
      <c r="N110" s="131"/>
      <c r="O110" s="131"/>
      <c r="P110" s="171">
        <f aca="true" t="shared" si="64" ref="P110:P115">SUM(Q110:U110)</f>
        <v>7.32</v>
      </c>
      <c r="Q110" s="131">
        <v>7.32</v>
      </c>
      <c r="R110" s="131"/>
      <c r="S110" s="131"/>
      <c r="T110" s="131"/>
      <c r="U110" s="131"/>
      <c r="V110" s="169">
        <f aca="true" t="shared" si="65" ref="V110:V115">D110*194.67+E110*173.04+F110*111.72+G110*111.72+H110*127.68+K110*86.255+L110*71.648+M110*84.489+N110*58.258+O110*53.065+Q110*72.658+R110*60.9+S110*74.716+T110*50.578+U110*46.62</f>
        <v>1376.6422000000002</v>
      </c>
      <c r="W110" s="152">
        <f aca="true" t="shared" si="66" ref="W110:W115">SUM(X110:AB110)</f>
        <v>0.3</v>
      </c>
      <c r="X110" s="131"/>
      <c r="Y110" s="131">
        <v>0.3</v>
      </c>
      <c r="Z110" s="131"/>
      <c r="AA110" s="131"/>
      <c r="AB110" s="131"/>
      <c r="AC110" s="152">
        <f aca="true" t="shared" si="67" ref="AC110:AC115">AD110+AJ110</f>
        <v>0</v>
      </c>
      <c r="AD110" s="170">
        <f aca="true" t="shared" si="68" ref="AD110:AD115">SUM(AE110:AI110)</f>
        <v>0</v>
      </c>
      <c r="AE110" s="131"/>
      <c r="AF110" s="131"/>
      <c r="AG110" s="131"/>
      <c r="AH110" s="131"/>
      <c r="AI110" s="131"/>
      <c r="AJ110" s="170">
        <f aca="true" t="shared" si="69" ref="AJ110:AJ115">SUM(AK110:AO110)</f>
        <v>0</v>
      </c>
      <c r="AK110" s="131"/>
      <c r="AL110" s="131"/>
      <c r="AM110" s="131"/>
      <c r="AN110" s="131"/>
      <c r="AO110" s="131"/>
      <c r="AP110" s="131">
        <v>89</v>
      </c>
      <c r="AQ110" s="138">
        <f aca="true" t="shared" si="70" ref="AQ110:AQ115">W110/C110</f>
        <v>0.08571428571428572</v>
      </c>
      <c r="AR110" s="138">
        <f aca="true" t="shared" si="71" ref="AR110:AR115">AC110/I110</f>
        <v>0</v>
      </c>
      <c r="AS110" s="131"/>
      <c r="AT110" s="131"/>
    </row>
    <row r="111" spans="1:46" ht="15" hidden="1">
      <c r="A111" s="186">
        <v>2</v>
      </c>
      <c r="B111" s="187" t="s">
        <v>159</v>
      </c>
      <c r="C111" s="188">
        <f t="shared" si="61"/>
        <v>3.6</v>
      </c>
      <c r="D111" s="188">
        <v>0</v>
      </c>
      <c r="E111" s="188">
        <v>3</v>
      </c>
      <c r="F111" s="188">
        <v>0</v>
      </c>
      <c r="G111" s="188">
        <v>0.6</v>
      </c>
      <c r="H111" s="188">
        <v>0</v>
      </c>
      <c r="I111" s="180">
        <f t="shared" si="62"/>
        <v>2.33</v>
      </c>
      <c r="J111" s="171">
        <f t="shared" si="63"/>
        <v>0</v>
      </c>
      <c r="K111" s="131"/>
      <c r="L111" s="131"/>
      <c r="M111" s="131"/>
      <c r="N111" s="131"/>
      <c r="O111" s="131"/>
      <c r="P111" s="171">
        <f t="shared" si="64"/>
        <v>2.33</v>
      </c>
      <c r="Q111" s="131">
        <v>2.33</v>
      </c>
      <c r="R111" s="131"/>
      <c r="S111" s="131"/>
      <c r="T111" s="131"/>
      <c r="U111" s="131"/>
      <c r="V111" s="169">
        <f t="shared" si="65"/>
        <v>755.44514</v>
      </c>
      <c r="W111" s="152">
        <f t="shared" si="66"/>
        <v>0</v>
      </c>
      <c r="X111" s="131"/>
      <c r="Y111" s="131"/>
      <c r="Z111" s="131"/>
      <c r="AA111" s="131"/>
      <c r="AB111" s="131"/>
      <c r="AC111" s="152">
        <f t="shared" si="67"/>
        <v>0</v>
      </c>
      <c r="AD111" s="170">
        <f t="shared" si="68"/>
        <v>0</v>
      </c>
      <c r="AE111" s="131"/>
      <c r="AF111" s="131"/>
      <c r="AG111" s="131"/>
      <c r="AH111" s="131"/>
      <c r="AI111" s="131"/>
      <c r="AJ111" s="170">
        <f t="shared" si="69"/>
        <v>0</v>
      </c>
      <c r="AK111" s="131"/>
      <c r="AL111" s="131"/>
      <c r="AM111" s="131"/>
      <c r="AN111" s="131"/>
      <c r="AO111" s="131"/>
      <c r="AP111" s="131"/>
      <c r="AQ111" s="138">
        <f t="shared" si="70"/>
        <v>0</v>
      </c>
      <c r="AR111" s="138">
        <f t="shared" si="71"/>
        <v>0</v>
      </c>
      <c r="AS111" s="131"/>
      <c r="AT111" s="131"/>
    </row>
    <row r="112" spans="1:46" ht="15" hidden="1">
      <c r="A112" s="186">
        <v>3</v>
      </c>
      <c r="B112" s="187" t="s">
        <v>160</v>
      </c>
      <c r="C112" s="188">
        <f t="shared" si="61"/>
        <v>2.3</v>
      </c>
      <c r="D112" s="188">
        <v>0</v>
      </c>
      <c r="E112" s="188">
        <v>1.5</v>
      </c>
      <c r="F112" s="188">
        <v>0</v>
      </c>
      <c r="G112" s="188">
        <v>0.8</v>
      </c>
      <c r="H112" s="188">
        <v>0</v>
      </c>
      <c r="I112" s="180">
        <f t="shared" si="62"/>
        <v>2.1500000000000004</v>
      </c>
      <c r="J112" s="171">
        <f t="shared" si="63"/>
        <v>1.07</v>
      </c>
      <c r="K112" s="131">
        <v>1.07</v>
      </c>
      <c r="L112" s="131"/>
      <c r="M112" s="131"/>
      <c r="N112" s="131"/>
      <c r="O112" s="131"/>
      <c r="P112" s="171">
        <f t="shared" si="64"/>
        <v>1.08</v>
      </c>
      <c r="Q112" s="131">
        <v>1.08</v>
      </c>
      <c r="R112" s="131"/>
      <c r="S112" s="131"/>
      <c r="T112" s="131"/>
      <c r="U112" s="131"/>
      <c r="V112" s="169">
        <f t="shared" si="65"/>
        <v>519.69949</v>
      </c>
      <c r="W112" s="152">
        <f t="shared" si="66"/>
        <v>0</v>
      </c>
      <c r="X112" s="131"/>
      <c r="Y112" s="131"/>
      <c r="Z112" s="131"/>
      <c r="AA112" s="131"/>
      <c r="AB112" s="131"/>
      <c r="AC112" s="152">
        <f t="shared" si="67"/>
        <v>0</v>
      </c>
      <c r="AD112" s="170">
        <f t="shared" si="68"/>
        <v>0</v>
      </c>
      <c r="AE112" s="131"/>
      <c r="AF112" s="131"/>
      <c r="AG112" s="131"/>
      <c r="AH112" s="131"/>
      <c r="AI112" s="131"/>
      <c r="AJ112" s="170">
        <f t="shared" si="69"/>
        <v>0</v>
      </c>
      <c r="AK112" s="131"/>
      <c r="AL112" s="131"/>
      <c r="AM112" s="131"/>
      <c r="AN112" s="131"/>
      <c r="AO112" s="131"/>
      <c r="AP112" s="131"/>
      <c r="AQ112" s="138">
        <f t="shared" si="70"/>
        <v>0</v>
      </c>
      <c r="AR112" s="138">
        <f t="shared" si="71"/>
        <v>0</v>
      </c>
      <c r="AS112" s="131"/>
      <c r="AT112" s="131"/>
    </row>
    <row r="113" spans="1:46" ht="15" hidden="1">
      <c r="A113" s="186">
        <v>4</v>
      </c>
      <c r="B113" s="187" t="s">
        <v>161</v>
      </c>
      <c r="C113" s="188">
        <f t="shared" si="61"/>
        <v>1.5</v>
      </c>
      <c r="D113" s="188">
        <v>0</v>
      </c>
      <c r="E113" s="188">
        <v>0.5</v>
      </c>
      <c r="F113" s="188">
        <v>0</v>
      </c>
      <c r="G113" s="188">
        <v>1</v>
      </c>
      <c r="H113" s="188">
        <v>0</v>
      </c>
      <c r="I113" s="180">
        <f t="shared" si="62"/>
        <v>0</v>
      </c>
      <c r="J113" s="171">
        <f t="shared" si="63"/>
        <v>0</v>
      </c>
      <c r="K113" s="131"/>
      <c r="L113" s="131"/>
      <c r="M113" s="131"/>
      <c r="N113" s="131"/>
      <c r="O113" s="131"/>
      <c r="P113" s="171">
        <f t="shared" si="64"/>
        <v>0</v>
      </c>
      <c r="Q113" s="131"/>
      <c r="R113" s="131"/>
      <c r="S113" s="131"/>
      <c r="T113" s="131"/>
      <c r="U113" s="131"/>
      <c r="V113" s="169">
        <f t="shared" si="65"/>
        <v>198.24</v>
      </c>
      <c r="W113" s="152">
        <f t="shared" si="66"/>
        <v>0</v>
      </c>
      <c r="X113" s="131"/>
      <c r="Y113" s="131"/>
      <c r="Z113" s="131"/>
      <c r="AA113" s="131"/>
      <c r="AB113" s="131"/>
      <c r="AC113" s="152">
        <f t="shared" si="67"/>
        <v>0</v>
      </c>
      <c r="AD113" s="170">
        <f t="shared" si="68"/>
        <v>0</v>
      </c>
      <c r="AE113" s="131"/>
      <c r="AF113" s="131"/>
      <c r="AG113" s="131"/>
      <c r="AH113" s="131"/>
      <c r="AI113" s="131"/>
      <c r="AJ113" s="170">
        <f t="shared" si="69"/>
        <v>0</v>
      </c>
      <c r="AK113" s="131"/>
      <c r="AL113" s="131"/>
      <c r="AM113" s="131"/>
      <c r="AN113" s="131"/>
      <c r="AO113" s="131"/>
      <c r="AP113" s="131"/>
      <c r="AQ113" s="138">
        <f t="shared" si="70"/>
        <v>0</v>
      </c>
      <c r="AR113" s="138" t="e">
        <f t="shared" si="71"/>
        <v>#DIV/0!</v>
      </c>
      <c r="AS113" s="131"/>
      <c r="AT113" s="131"/>
    </row>
    <row r="114" spans="1:46" ht="15" hidden="1">
      <c r="A114" s="186">
        <v>5</v>
      </c>
      <c r="B114" s="187" t="s">
        <v>162</v>
      </c>
      <c r="C114" s="188">
        <f t="shared" si="61"/>
        <v>5.3</v>
      </c>
      <c r="D114" s="188">
        <v>0</v>
      </c>
      <c r="E114" s="188">
        <v>4.5</v>
      </c>
      <c r="F114" s="188">
        <v>0</v>
      </c>
      <c r="G114" s="188">
        <v>0.8</v>
      </c>
      <c r="H114" s="188">
        <v>0</v>
      </c>
      <c r="I114" s="180">
        <f t="shared" si="62"/>
        <v>7.3</v>
      </c>
      <c r="J114" s="171">
        <f t="shared" si="63"/>
        <v>0</v>
      </c>
      <c r="K114" s="131"/>
      <c r="L114" s="131"/>
      <c r="M114" s="131"/>
      <c r="N114" s="131"/>
      <c r="O114" s="131"/>
      <c r="P114" s="171">
        <f t="shared" si="64"/>
        <v>7.3</v>
      </c>
      <c r="Q114" s="131">
        <v>7.3</v>
      </c>
      <c r="R114" s="131"/>
      <c r="S114" s="131"/>
      <c r="T114" s="131"/>
      <c r="U114" s="131"/>
      <c r="V114" s="169">
        <f t="shared" si="65"/>
        <v>1398.4594</v>
      </c>
      <c r="W114" s="152">
        <f t="shared" si="66"/>
        <v>0</v>
      </c>
      <c r="X114" s="131"/>
      <c r="Y114" s="131"/>
      <c r="Z114" s="131"/>
      <c r="AA114" s="131"/>
      <c r="AB114" s="131"/>
      <c r="AC114" s="152">
        <f t="shared" si="67"/>
        <v>0</v>
      </c>
      <c r="AD114" s="170">
        <f t="shared" si="68"/>
        <v>0</v>
      </c>
      <c r="AE114" s="131"/>
      <c r="AF114" s="131"/>
      <c r="AG114" s="131"/>
      <c r="AH114" s="131"/>
      <c r="AI114" s="131"/>
      <c r="AJ114" s="170">
        <f t="shared" si="69"/>
        <v>0</v>
      </c>
      <c r="AK114" s="131"/>
      <c r="AL114" s="131"/>
      <c r="AM114" s="131"/>
      <c r="AN114" s="131"/>
      <c r="AO114" s="131"/>
      <c r="AP114" s="131"/>
      <c r="AQ114" s="138">
        <f t="shared" si="70"/>
        <v>0</v>
      </c>
      <c r="AR114" s="138">
        <f t="shared" si="71"/>
        <v>0</v>
      </c>
      <c r="AS114" s="131"/>
      <c r="AT114" s="131"/>
    </row>
    <row r="115" spans="1:46" ht="15" hidden="1">
      <c r="A115" s="186">
        <v>6</v>
      </c>
      <c r="B115" s="187" t="s">
        <v>163</v>
      </c>
      <c r="C115" s="188">
        <f t="shared" si="61"/>
        <v>2.46</v>
      </c>
      <c r="D115" s="188">
        <v>0</v>
      </c>
      <c r="E115" s="188">
        <v>0.5</v>
      </c>
      <c r="F115" s="188">
        <v>0.46</v>
      </c>
      <c r="G115" s="188">
        <v>1.5</v>
      </c>
      <c r="H115" s="188">
        <v>0</v>
      </c>
      <c r="I115" s="180">
        <f t="shared" si="62"/>
        <v>2.61</v>
      </c>
      <c r="J115" s="171">
        <f t="shared" si="63"/>
        <v>0</v>
      </c>
      <c r="K115" s="131"/>
      <c r="L115" s="131"/>
      <c r="M115" s="131"/>
      <c r="N115" s="131"/>
      <c r="O115" s="131"/>
      <c r="P115" s="171">
        <f t="shared" si="64"/>
        <v>2.61</v>
      </c>
      <c r="Q115" s="131">
        <v>2.61</v>
      </c>
      <c r="R115" s="131"/>
      <c r="S115" s="131"/>
      <c r="T115" s="131"/>
      <c r="U115" s="131"/>
      <c r="V115" s="169">
        <f t="shared" si="65"/>
        <v>495.12858</v>
      </c>
      <c r="W115" s="152">
        <f t="shared" si="66"/>
        <v>0</v>
      </c>
      <c r="X115" s="131"/>
      <c r="Y115" s="131"/>
      <c r="Z115" s="131"/>
      <c r="AA115" s="131"/>
      <c r="AB115" s="131"/>
      <c r="AC115" s="152">
        <f t="shared" si="67"/>
        <v>0</v>
      </c>
      <c r="AD115" s="170">
        <f t="shared" si="68"/>
        <v>0</v>
      </c>
      <c r="AE115" s="131"/>
      <c r="AF115" s="131"/>
      <c r="AG115" s="131"/>
      <c r="AH115" s="131"/>
      <c r="AI115" s="131"/>
      <c r="AJ115" s="170">
        <f t="shared" si="69"/>
        <v>0</v>
      </c>
      <c r="AK115" s="131"/>
      <c r="AL115" s="131"/>
      <c r="AM115" s="131"/>
      <c r="AN115" s="131"/>
      <c r="AO115" s="131"/>
      <c r="AP115" s="131"/>
      <c r="AQ115" s="138">
        <f t="shared" si="70"/>
        <v>0</v>
      </c>
      <c r="AR115" s="138">
        <f t="shared" si="71"/>
        <v>0</v>
      </c>
      <c r="AS115" s="131"/>
      <c r="AT115" s="131"/>
    </row>
    <row r="116" spans="1:46" ht="15" hidden="1">
      <c r="A116" s="116" t="s">
        <v>101</v>
      </c>
      <c r="B116" s="117" t="s">
        <v>164</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row>
    <row r="117" spans="1:46" ht="15" hidden="1">
      <c r="A117" s="131">
        <v>1</v>
      </c>
      <c r="B117" s="131" t="s">
        <v>165</v>
      </c>
      <c r="C117" s="142">
        <f aca="true" t="shared" si="72" ref="C117:C126">D117+E117+F117+G117</f>
        <v>1.76</v>
      </c>
      <c r="D117" s="131"/>
      <c r="E117" s="131">
        <v>1.5</v>
      </c>
      <c r="F117" s="176">
        <v>0.26</v>
      </c>
      <c r="G117" s="188"/>
      <c r="H117" s="131"/>
      <c r="I117" s="180">
        <f>J117+P117</f>
        <v>0.8</v>
      </c>
      <c r="J117" s="171">
        <f>SUM(K117:O117)</f>
        <v>0</v>
      </c>
      <c r="K117" s="131"/>
      <c r="L117" s="131"/>
      <c r="M117" s="131"/>
      <c r="N117" s="131"/>
      <c r="O117" s="131"/>
      <c r="P117" s="171">
        <f>SUM(Q117:U117)</f>
        <v>0.8</v>
      </c>
      <c r="Q117" s="131">
        <v>0.8</v>
      </c>
      <c r="R117" s="131"/>
      <c r="S117" s="131"/>
      <c r="T117" s="131"/>
      <c r="U117" s="131"/>
      <c r="V117" s="169">
        <f>D117*194.67+E117*173.04+F117*111.72+G117*111.72+H117*127.68+K117*86.255+L117*71.648+M117*84.489+N117*58.258+O117*53.065+Q117*72.658+R117*60.9+S117*74.716+T117*50.578+U117*46.62</f>
        <v>346.73359999999997</v>
      </c>
      <c r="W117" s="152">
        <f>SUM(X117:AB117)</f>
        <v>0</v>
      </c>
      <c r="X117" s="131"/>
      <c r="Y117" s="131"/>
      <c r="Z117" s="131"/>
      <c r="AA117" s="131"/>
      <c r="AB117" s="131"/>
      <c r="AC117" s="152">
        <f>AD117+AJ117</f>
        <v>0</v>
      </c>
      <c r="AD117" s="170">
        <f>SUM(AE117:AI117)</f>
        <v>0</v>
      </c>
      <c r="AE117" s="131"/>
      <c r="AF117" s="131"/>
      <c r="AG117" s="131"/>
      <c r="AH117" s="131"/>
      <c r="AI117" s="131"/>
      <c r="AJ117" s="170">
        <f>SUM(AK117:AO117)</f>
        <v>0</v>
      </c>
      <c r="AK117" s="131"/>
      <c r="AL117" s="131"/>
      <c r="AM117" s="131"/>
      <c r="AN117" s="131"/>
      <c r="AO117" s="131"/>
      <c r="AP117" s="131"/>
      <c r="AQ117" s="138">
        <f>W117/C117</f>
        <v>0</v>
      </c>
      <c r="AR117" s="138">
        <f>AC117/I117</f>
        <v>0</v>
      </c>
      <c r="AS117" s="131"/>
      <c r="AT117" s="131"/>
    </row>
    <row r="118" spans="1:46" ht="15" hidden="1">
      <c r="A118" s="131">
        <v>2</v>
      </c>
      <c r="B118" s="131" t="s">
        <v>166</v>
      </c>
      <c r="C118" s="142">
        <f t="shared" si="72"/>
        <v>0.44999999999999996</v>
      </c>
      <c r="D118" s="131"/>
      <c r="E118" s="131">
        <v>0.3</v>
      </c>
      <c r="F118" s="176">
        <v>0.15</v>
      </c>
      <c r="G118" s="188"/>
      <c r="H118" s="131"/>
      <c r="I118" s="180">
        <f aca="true" t="shared" si="73" ref="I118:I126">J118+P118</f>
        <v>0.5</v>
      </c>
      <c r="J118" s="171">
        <f aca="true" t="shared" si="74" ref="J118:J126">SUM(K118:O118)</f>
        <v>0</v>
      </c>
      <c r="K118" s="131"/>
      <c r="L118" s="131"/>
      <c r="M118" s="131"/>
      <c r="N118" s="131"/>
      <c r="O118" s="131"/>
      <c r="P118" s="171">
        <f aca="true" t="shared" si="75" ref="P118:P126">SUM(Q118:U118)</f>
        <v>0.5</v>
      </c>
      <c r="Q118" s="131">
        <v>0.5</v>
      </c>
      <c r="R118" s="131"/>
      <c r="S118" s="131"/>
      <c r="T118" s="131"/>
      <c r="U118" s="131"/>
      <c r="V118" s="169">
        <f aca="true" t="shared" si="76" ref="V118:V126">D118*194.67+E118*173.04+F118*111.72+G118*111.72+H118*127.68+K118*86.255+L118*71.648+M118*84.489+N118*58.258+O118*53.065+Q118*72.658+R118*60.9+S118*74.716+T118*50.578+U118*46.62</f>
        <v>104.999</v>
      </c>
      <c r="W118" s="152">
        <f aca="true" t="shared" si="77" ref="W118:W126">SUM(X118:AB118)</f>
        <v>0</v>
      </c>
      <c r="X118" s="131"/>
      <c r="Y118" s="131"/>
      <c r="Z118" s="131"/>
      <c r="AA118" s="131"/>
      <c r="AB118" s="131"/>
      <c r="AC118" s="152">
        <f aca="true" t="shared" si="78" ref="AC118:AC126">AD118+AJ118</f>
        <v>0</v>
      </c>
      <c r="AD118" s="170">
        <f aca="true" t="shared" si="79" ref="AD118:AD126">SUM(AE118:AI118)</f>
        <v>0</v>
      </c>
      <c r="AE118" s="131"/>
      <c r="AF118" s="131"/>
      <c r="AG118" s="131"/>
      <c r="AH118" s="131"/>
      <c r="AI118" s="131"/>
      <c r="AJ118" s="170">
        <f aca="true" t="shared" si="80" ref="AJ118:AJ126">SUM(AK118:AO118)</f>
        <v>0</v>
      </c>
      <c r="AK118" s="131"/>
      <c r="AL118" s="131"/>
      <c r="AM118" s="131"/>
      <c r="AN118" s="131"/>
      <c r="AO118" s="131"/>
      <c r="AP118" s="131"/>
      <c r="AQ118" s="138">
        <f aca="true" t="shared" si="81" ref="AQ118:AQ126">W118/C118</f>
        <v>0</v>
      </c>
      <c r="AR118" s="138">
        <f aca="true" t="shared" si="82" ref="AR118:AR126">AC118/I118</f>
        <v>0</v>
      </c>
      <c r="AS118" s="131"/>
      <c r="AT118" s="131"/>
    </row>
    <row r="119" spans="1:46" ht="15" hidden="1">
      <c r="A119" s="131">
        <v>3</v>
      </c>
      <c r="B119" s="131" t="s">
        <v>167</v>
      </c>
      <c r="C119" s="142">
        <f t="shared" si="72"/>
        <v>2</v>
      </c>
      <c r="D119" s="131"/>
      <c r="E119" s="131">
        <v>1.6</v>
      </c>
      <c r="F119" s="176">
        <v>0.4</v>
      </c>
      <c r="G119" s="188"/>
      <c r="H119" s="131"/>
      <c r="I119" s="180">
        <f t="shared" si="73"/>
        <v>0</v>
      </c>
      <c r="J119" s="171">
        <f t="shared" si="74"/>
        <v>0</v>
      </c>
      <c r="K119" s="131"/>
      <c r="L119" s="131"/>
      <c r="M119" s="131"/>
      <c r="N119" s="131"/>
      <c r="O119" s="131"/>
      <c r="P119" s="171">
        <f t="shared" si="75"/>
        <v>0</v>
      </c>
      <c r="Q119" s="131"/>
      <c r="R119" s="131"/>
      <c r="S119" s="131"/>
      <c r="T119" s="131"/>
      <c r="U119" s="131"/>
      <c r="V119" s="169">
        <f t="shared" si="76"/>
        <v>321.55199999999996</v>
      </c>
      <c r="W119" s="152">
        <f t="shared" si="77"/>
        <v>0</v>
      </c>
      <c r="X119" s="131"/>
      <c r="Y119" s="131"/>
      <c r="Z119" s="131"/>
      <c r="AA119" s="131"/>
      <c r="AB119" s="131"/>
      <c r="AC119" s="152">
        <f t="shared" si="78"/>
        <v>0</v>
      </c>
      <c r="AD119" s="170">
        <f t="shared" si="79"/>
        <v>0</v>
      </c>
      <c r="AE119" s="131"/>
      <c r="AF119" s="131"/>
      <c r="AG119" s="131"/>
      <c r="AH119" s="131"/>
      <c r="AI119" s="131"/>
      <c r="AJ119" s="170">
        <f t="shared" si="80"/>
        <v>0</v>
      </c>
      <c r="AK119" s="131"/>
      <c r="AL119" s="131"/>
      <c r="AM119" s="131"/>
      <c r="AN119" s="131"/>
      <c r="AO119" s="131"/>
      <c r="AP119" s="131"/>
      <c r="AQ119" s="138">
        <f t="shared" si="81"/>
        <v>0</v>
      </c>
      <c r="AR119" s="138" t="e">
        <f t="shared" si="82"/>
        <v>#DIV/0!</v>
      </c>
      <c r="AS119" s="131"/>
      <c r="AT119" s="131"/>
    </row>
    <row r="120" spans="1:46" ht="15" hidden="1">
      <c r="A120" s="131">
        <v>4</v>
      </c>
      <c r="B120" s="131" t="s">
        <v>168</v>
      </c>
      <c r="C120" s="142">
        <f t="shared" si="72"/>
        <v>0.8</v>
      </c>
      <c r="D120" s="131"/>
      <c r="E120" s="131">
        <v>0.6</v>
      </c>
      <c r="F120" s="176">
        <v>0.2</v>
      </c>
      <c r="G120" s="188"/>
      <c r="H120" s="131"/>
      <c r="I120" s="180">
        <f t="shared" si="73"/>
        <v>0</v>
      </c>
      <c r="J120" s="171">
        <f t="shared" si="74"/>
        <v>0</v>
      </c>
      <c r="K120" s="131"/>
      <c r="L120" s="131"/>
      <c r="M120" s="131"/>
      <c r="N120" s="131"/>
      <c r="O120" s="131"/>
      <c r="P120" s="171">
        <f t="shared" si="75"/>
        <v>0</v>
      </c>
      <c r="Q120" s="131"/>
      <c r="R120" s="131"/>
      <c r="S120" s="131"/>
      <c r="T120" s="131"/>
      <c r="U120" s="131"/>
      <c r="V120" s="169">
        <f t="shared" si="76"/>
        <v>126.168</v>
      </c>
      <c r="W120" s="152">
        <f t="shared" si="77"/>
        <v>0</v>
      </c>
      <c r="X120" s="131"/>
      <c r="Y120" s="131"/>
      <c r="Z120" s="131"/>
      <c r="AA120" s="131"/>
      <c r="AB120" s="131"/>
      <c r="AC120" s="152">
        <f t="shared" si="78"/>
        <v>0</v>
      </c>
      <c r="AD120" s="170">
        <f t="shared" si="79"/>
        <v>0</v>
      </c>
      <c r="AE120" s="131"/>
      <c r="AF120" s="131"/>
      <c r="AG120" s="131"/>
      <c r="AH120" s="131"/>
      <c r="AI120" s="131"/>
      <c r="AJ120" s="170">
        <f t="shared" si="80"/>
        <v>0</v>
      </c>
      <c r="AK120" s="131"/>
      <c r="AL120" s="131"/>
      <c r="AM120" s="131"/>
      <c r="AN120" s="131"/>
      <c r="AO120" s="131"/>
      <c r="AP120" s="131"/>
      <c r="AQ120" s="138">
        <f t="shared" si="81"/>
        <v>0</v>
      </c>
      <c r="AR120" s="138" t="e">
        <f t="shared" si="82"/>
        <v>#DIV/0!</v>
      </c>
      <c r="AS120" s="131"/>
      <c r="AT120" s="131"/>
    </row>
    <row r="121" spans="1:46" ht="15" hidden="1">
      <c r="A121" s="131">
        <v>5</v>
      </c>
      <c r="B121" s="131" t="s">
        <v>169</v>
      </c>
      <c r="C121" s="142">
        <f t="shared" si="72"/>
        <v>1.8</v>
      </c>
      <c r="D121" s="131"/>
      <c r="E121" s="131">
        <v>1.5</v>
      </c>
      <c r="F121" s="176">
        <v>0</v>
      </c>
      <c r="G121" s="188">
        <v>0.3</v>
      </c>
      <c r="H121" s="131"/>
      <c r="I121" s="180">
        <f t="shared" si="73"/>
        <v>0.3</v>
      </c>
      <c r="J121" s="171">
        <f t="shared" si="74"/>
        <v>0.3</v>
      </c>
      <c r="K121" s="131">
        <v>0.3</v>
      </c>
      <c r="L121" s="131"/>
      <c r="M121" s="131"/>
      <c r="N121" s="131"/>
      <c r="O121" s="131"/>
      <c r="P121" s="171">
        <f t="shared" si="75"/>
        <v>0</v>
      </c>
      <c r="Q121" s="131"/>
      <c r="R121" s="131"/>
      <c r="S121" s="131"/>
      <c r="T121" s="131"/>
      <c r="U121" s="131"/>
      <c r="V121" s="169">
        <f t="shared" si="76"/>
        <v>318.95250000000004</v>
      </c>
      <c r="W121" s="152">
        <f t="shared" si="77"/>
        <v>0</v>
      </c>
      <c r="X121" s="131"/>
      <c r="Y121" s="131"/>
      <c r="Z121" s="131"/>
      <c r="AA121" s="131"/>
      <c r="AB121" s="131"/>
      <c r="AC121" s="152">
        <f t="shared" si="78"/>
        <v>0</v>
      </c>
      <c r="AD121" s="170">
        <f t="shared" si="79"/>
        <v>0</v>
      </c>
      <c r="AE121" s="131"/>
      <c r="AF121" s="131"/>
      <c r="AG121" s="131"/>
      <c r="AH121" s="131"/>
      <c r="AI121" s="131"/>
      <c r="AJ121" s="170">
        <f t="shared" si="80"/>
        <v>0</v>
      </c>
      <c r="AK121" s="131"/>
      <c r="AL121" s="131"/>
      <c r="AM121" s="131"/>
      <c r="AN121" s="131"/>
      <c r="AO121" s="131"/>
      <c r="AP121" s="131"/>
      <c r="AQ121" s="138">
        <f t="shared" si="81"/>
        <v>0</v>
      </c>
      <c r="AR121" s="138">
        <f t="shared" si="82"/>
        <v>0</v>
      </c>
      <c r="AS121" s="131"/>
      <c r="AT121" s="131"/>
    </row>
    <row r="122" spans="1:46" ht="15" hidden="1">
      <c r="A122" s="131">
        <v>6</v>
      </c>
      <c r="B122" s="131" t="s">
        <v>170</v>
      </c>
      <c r="C122" s="142">
        <f t="shared" si="72"/>
        <v>1.33</v>
      </c>
      <c r="D122" s="131"/>
      <c r="E122" s="131">
        <v>0.8</v>
      </c>
      <c r="F122" s="176">
        <v>0.53</v>
      </c>
      <c r="G122" s="188"/>
      <c r="H122" s="131"/>
      <c r="I122" s="180">
        <f t="shared" si="73"/>
        <v>0.13</v>
      </c>
      <c r="J122" s="171">
        <f t="shared" si="74"/>
        <v>0</v>
      </c>
      <c r="K122" s="131"/>
      <c r="L122" s="131"/>
      <c r="M122" s="131"/>
      <c r="N122" s="131"/>
      <c r="O122" s="131"/>
      <c r="P122" s="171">
        <f t="shared" si="75"/>
        <v>0.13</v>
      </c>
      <c r="Q122" s="131">
        <v>0.13</v>
      </c>
      <c r="R122" s="131"/>
      <c r="S122" s="131"/>
      <c r="T122" s="131"/>
      <c r="U122" s="131"/>
      <c r="V122" s="169">
        <f t="shared" si="76"/>
        <v>207.08914</v>
      </c>
      <c r="W122" s="152">
        <f t="shared" si="77"/>
        <v>0</v>
      </c>
      <c r="X122" s="131"/>
      <c r="Y122" s="131"/>
      <c r="Z122" s="131"/>
      <c r="AA122" s="131"/>
      <c r="AB122" s="131"/>
      <c r="AC122" s="152">
        <f t="shared" si="78"/>
        <v>0</v>
      </c>
      <c r="AD122" s="170">
        <f t="shared" si="79"/>
        <v>0</v>
      </c>
      <c r="AE122" s="131"/>
      <c r="AF122" s="131"/>
      <c r="AG122" s="131"/>
      <c r="AH122" s="131"/>
      <c r="AI122" s="131"/>
      <c r="AJ122" s="170">
        <f t="shared" si="80"/>
        <v>0</v>
      </c>
      <c r="AK122" s="131"/>
      <c r="AL122" s="131"/>
      <c r="AM122" s="131"/>
      <c r="AN122" s="131"/>
      <c r="AO122" s="131"/>
      <c r="AP122" s="131"/>
      <c r="AQ122" s="138">
        <f t="shared" si="81"/>
        <v>0</v>
      </c>
      <c r="AR122" s="138">
        <f t="shared" si="82"/>
        <v>0</v>
      </c>
      <c r="AS122" s="131"/>
      <c r="AT122" s="131"/>
    </row>
    <row r="123" spans="1:46" ht="15" hidden="1">
      <c r="A123" s="131">
        <v>7</v>
      </c>
      <c r="B123" s="131" t="s">
        <v>171</v>
      </c>
      <c r="C123" s="142">
        <f t="shared" si="72"/>
        <v>2.5</v>
      </c>
      <c r="D123" s="131">
        <v>0</v>
      </c>
      <c r="E123" s="131">
        <v>2</v>
      </c>
      <c r="F123" s="176">
        <v>0</v>
      </c>
      <c r="G123" s="188">
        <v>0.5</v>
      </c>
      <c r="H123" s="131"/>
      <c r="I123" s="180">
        <f t="shared" si="73"/>
        <v>1.995</v>
      </c>
      <c r="J123" s="171">
        <f t="shared" si="74"/>
        <v>1.995</v>
      </c>
      <c r="K123" s="131">
        <v>1.995</v>
      </c>
      <c r="L123" s="131"/>
      <c r="M123" s="131"/>
      <c r="N123" s="131"/>
      <c r="O123" s="131"/>
      <c r="P123" s="171">
        <f t="shared" si="75"/>
        <v>0</v>
      </c>
      <c r="Q123" s="131"/>
      <c r="R123" s="131"/>
      <c r="S123" s="131"/>
      <c r="T123" s="131"/>
      <c r="U123" s="131"/>
      <c r="V123" s="169">
        <f t="shared" si="76"/>
        <v>574.018725</v>
      </c>
      <c r="W123" s="152">
        <f t="shared" si="77"/>
        <v>0</v>
      </c>
      <c r="X123" s="131"/>
      <c r="Y123" s="131"/>
      <c r="Z123" s="131"/>
      <c r="AA123" s="131"/>
      <c r="AB123" s="131"/>
      <c r="AC123" s="152">
        <f t="shared" si="78"/>
        <v>0</v>
      </c>
      <c r="AD123" s="170">
        <f t="shared" si="79"/>
        <v>0</v>
      </c>
      <c r="AE123" s="131"/>
      <c r="AF123" s="131"/>
      <c r="AG123" s="131"/>
      <c r="AH123" s="131"/>
      <c r="AI123" s="131"/>
      <c r="AJ123" s="170">
        <f t="shared" si="80"/>
        <v>0</v>
      </c>
      <c r="AK123" s="131"/>
      <c r="AL123" s="131"/>
      <c r="AM123" s="131"/>
      <c r="AN123" s="131"/>
      <c r="AO123" s="131"/>
      <c r="AP123" s="131"/>
      <c r="AQ123" s="138">
        <f t="shared" si="81"/>
        <v>0</v>
      </c>
      <c r="AR123" s="138">
        <f t="shared" si="82"/>
        <v>0</v>
      </c>
      <c r="AS123" s="131"/>
      <c r="AT123" s="131"/>
    </row>
    <row r="124" spans="1:46" ht="15" hidden="1">
      <c r="A124" s="131">
        <v>8</v>
      </c>
      <c r="B124" s="131" t="s">
        <v>172</v>
      </c>
      <c r="C124" s="142">
        <f t="shared" si="72"/>
        <v>4.5</v>
      </c>
      <c r="D124" s="131"/>
      <c r="E124" s="131">
        <v>2</v>
      </c>
      <c r="F124" s="176">
        <v>1.5</v>
      </c>
      <c r="G124" s="188">
        <v>1</v>
      </c>
      <c r="H124" s="131"/>
      <c r="I124" s="180">
        <f t="shared" si="73"/>
        <v>0</v>
      </c>
      <c r="J124" s="171">
        <f t="shared" si="74"/>
        <v>0</v>
      </c>
      <c r="K124" s="131"/>
      <c r="L124" s="131"/>
      <c r="M124" s="131"/>
      <c r="N124" s="131"/>
      <c r="O124" s="131"/>
      <c r="P124" s="171">
        <f t="shared" si="75"/>
        <v>0</v>
      </c>
      <c r="Q124" s="131"/>
      <c r="R124" s="131"/>
      <c r="S124" s="131"/>
      <c r="T124" s="131"/>
      <c r="U124" s="131"/>
      <c r="V124" s="169">
        <f t="shared" si="76"/>
        <v>625.38</v>
      </c>
      <c r="W124" s="152">
        <f t="shared" si="77"/>
        <v>0.059</v>
      </c>
      <c r="X124" s="131"/>
      <c r="Y124" s="131">
        <v>0.059</v>
      </c>
      <c r="Z124" s="131"/>
      <c r="AA124" s="131"/>
      <c r="AB124" s="131"/>
      <c r="AC124" s="152">
        <f t="shared" si="78"/>
        <v>0</v>
      </c>
      <c r="AD124" s="170">
        <f t="shared" si="79"/>
        <v>0</v>
      </c>
      <c r="AE124" s="131"/>
      <c r="AF124" s="131"/>
      <c r="AG124" s="131"/>
      <c r="AH124" s="131"/>
      <c r="AI124" s="131"/>
      <c r="AJ124" s="170">
        <f t="shared" si="80"/>
        <v>0</v>
      </c>
      <c r="AK124" s="131"/>
      <c r="AL124" s="131"/>
      <c r="AM124" s="131"/>
      <c r="AN124" s="131"/>
      <c r="AO124" s="131"/>
      <c r="AP124" s="131">
        <v>102.5</v>
      </c>
      <c r="AQ124" s="138">
        <f t="shared" si="81"/>
        <v>0.01311111111111111</v>
      </c>
      <c r="AR124" s="138" t="e">
        <f t="shared" si="82"/>
        <v>#DIV/0!</v>
      </c>
      <c r="AS124" s="131"/>
      <c r="AT124" s="131"/>
    </row>
    <row r="125" spans="1:46" ht="15" hidden="1">
      <c r="A125" s="131">
        <v>9</v>
      </c>
      <c r="B125" s="131" t="s">
        <v>173</v>
      </c>
      <c r="C125" s="142">
        <f t="shared" si="72"/>
        <v>1</v>
      </c>
      <c r="D125" s="131">
        <v>0</v>
      </c>
      <c r="E125" s="131">
        <v>0</v>
      </c>
      <c r="F125" s="176">
        <v>0</v>
      </c>
      <c r="G125" s="188">
        <v>1</v>
      </c>
      <c r="H125" s="131"/>
      <c r="I125" s="180">
        <f t="shared" si="73"/>
        <v>1.7</v>
      </c>
      <c r="J125" s="171">
        <f t="shared" si="74"/>
        <v>0.7</v>
      </c>
      <c r="K125" s="131">
        <v>0.7</v>
      </c>
      <c r="L125" s="131"/>
      <c r="M125" s="131"/>
      <c r="N125" s="131"/>
      <c r="O125" s="131"/>
      <c r="P125" s="171">
        <f t="shared" si="75"/>
        <v>1</v>
      </c>
      <c r="Q125" s="131">
        <v>1</v>
      </c>
      <c r="R125" s="131"/>
      <c r="S125" s="131"/>
      <c r="T125" s="131"/>
      <c r="U125" s="131"/>
      <c r="V125" s="169">
        <f t="shared" si="76"/>
        <v>244.75650000000002</v>
      </c>
      <c r="W125" s="152">
        <f t="shared" si="77"/>
        <v>0</v>
      </c>
      <c r="X125" s="131"/>
      <c r="Y125" s="131"/>
      <c r="Z125" s="131"/>
      <c r="AA125" s="131"/>
      <c r="AB125" s="131"/>
      <c r="AC125" s="152">
        <f t="shared" si="78"/>
        <v>0</v>
      </c>
      <c r="AD125" s="170">
        <f t="shared" si="79"/>
        <v>0</v>
      </c>
      <c r="AE125" s="131"/>
      <c r="AF125" s="131"/>
      <c r="AG125" s="131"/>
      <c r="AH125" s="131"/>
      <c r="AI125" s="131"/>
      <c r="AJ125" s="170">
        <f t="shared" si="80"/>
        <v>0</v>
      </c>
      <c r="AK125" s="131"/>
      <c r="AL125" s="131"/>
      <c r="AM125" s="131"/>
      <c r="AN125" s="131"/>
      <c r="AO125" s="131"/>
      <c r="AP125" s="131"/>
      <c r="AQ125" s="138">
        <f t="shared" si="81"/>
        <v>0</v>
      </c>
      <c r="AR125" s="138">
        <f t="shared" si="82"/>
        <v>0</v>
      </c>
      <c r="AS125" s="131"/>
      <c r="AT125" s="131"/>
    </row>
    <row r="126" spans="1:46" ht="15" hidden="1">
      <c r="A126" s="131">
        <v>10</v>
      </c>
      <c r="B126" s="131" t="s">
        <v>174</v>
      </c>
      <c r="C126" s="142">
        <f t="shared" si="72"/>
        <v>1.7</v>
      </c>
      <c r="D126" s="131"/>
      <c r="E126" s="131">
        <v>0.7</v>
      </c>
      <c r="F126" s="176">
        <v>1</v>
      </c>
      <c r="G126" s="188"/>
      <c r="H126" s="131"/>
      <c r="I126" s="180">
        <f t="shared" si="73"/>
        <v>0.5</v>
      </c>
      <c r="J126" s="171">
        <f t="shared" si="74"/>
        <v>0</v>
      </c>
      <c r="K126" s="131"/>
      <c r="L126" s="131"/>
      <c r="M126" s="131"/>
      <c r="N126" s="131"/>
      <c r="O126" s="131"/>
      <c r="P126" s="171">
        <f t="shared" si="75"/>
        <v>0.5</v>
      </c>
      <c r="Q126" s="131">
        <v>0.5</v>
      </c>
      <c r="R126" s="131"/>
      <c r="S126" s="131"/>
      <c r="T126" s="131"/>
      <c r="U126" s="131"/>
      <c r="V126" s="169">
        <f t="shared" si="76"/>
        <v>269.17699999999996</v>
      </c>
      <c r="W126" s="152">
        <f t="shared" si="77"/>
        <v>0</v>
      </c>
      <c r="X126" s="131"/>
      <c r="Y126" s="131"/>
      <c r="Z126" s="131"/>
      <c r="AA126" s="131"/>
      <c r="AB126" s="131"/>
      <c r="AC126" s="152">
        <f t="shared" si="78"/>
        <v>0</v>
      </c>
      <c r="AD126" s="170">
        <f t="shared" si="79"/>
        <v>0</v>
      </c>
      <c r="AE126" s="131"/>
      <c r="AF126" s="131"/>
      <c r="AG126" s="131"/>
      <c r="AH126" s="131"/>
      <c r="AI126" s="131"/>
      <c r="AJ126" s="170">
        <f t="shared" si="80"/>
        <v>0</v>
      </c>
      <c r="AK126" s="131"/>
      <c r="AL126" s="131"/>
      <c r="AM126" s="131"/>
      <c r="AN126" s="131"/>
      <c r="AO126" s="131"/>
      <c r="AP126" s="131"/>
      <c r="AQ126" s="138">
        <f t="shared" si="81"/>
        <v>0</v>
      </c>
      <c r="AR126" s="138">
        <f t="shared" si="82"/>
        <v>0</v>
      </c>
      <c r="AS126" s="131"/>
      <c r="AT126" s="131"/>
    </row>
    <row r="127" spans="1:46" ht="15" hidden="1">
      <c r="A127" s="131"/>
      <c r="B127" s="172" t="s">
        <v>25</v>
      </c>
      <c r="C127" s="152">
        <f>SUM(C110:C126)</f>
        <v>36.50000000000001</v>
      </c>
      <c r="D127" s="152">
        <f aca="true" t="shared" si="83" ref="D127:AT127">SUM(D110:D126)</f>
        <v>0</v>
      </c>
      <c r="E127" s="152">
        <f t="shared" si="83"/>
        <v>24.000000000000004</v>
      </c>
      <c r="F127" s="152">
        <f t="shared" si="83"/>
        <v>4.5</v>
      </c>
      <c r="G127" s="152">
        <f t="shared" si="83"/>
        <v>8</v>
      </c>
      <c r="H127" s="152">
        <f t="shared" si="83"/>
        <v>0</v>
      </c>
      <c r="I127" s="152">
        <f t="shared" si="83"/>
        <v>30.763</v>
      </c>
      <c r="J127" s="152">
        <f t="shared" si="83"/>
        <v>7.1930000000000005</v>
      </c>
      <c r="K127" s="152">
        <f t="shared" si="83"/>
        <v>7.1930000000000005</v>
      </c>
      <c r="L127" s="152">
        <f t="shared" si="83"/>
        <v>0</v>
      </c>
      <c r="M127" s="152">
        <f t="shared" si="83"/>
        <v>0</v>
      </c>
      <c r="N127" s="152">
        <f t="shared" si="83"/>
        <v>0</v>
      </c>
      <c r="O127" s="152">
        <f t="shared" si="83"/>
        <v>0</v>
      </c>
      <c r="P127" s="152">
        <f t="shared" si="83"/>
        <v>23.57</v>
      </c>
      <c r="Q127" s="152">
        <f t="shared" si="83"/>
        <v>23.57</v>
      </c>
      <c r="R127" s="152">
        <f t="shared" si="83"/>
        <v>0</v>
      </c>
      <c r="S127" s="152">
        <f t="shared" si="83"/>
        <v>0</v>
      </c>
      <c r="T127" s="152">
        <f t="shared" si="83"/>
        <v>0</v>
      </c>
      <c r="U127" s="152">
        <f t="shared" si="83"/>
        <v>0</v>
      </c>
      <c r="V127" s="152">
        <f t="shared" si="83"/>
        <v>7882.441274999998</v>
      </c>
      <c r="W127" s="152">
        <f t="shared" si="83"/>
        <v>0.359</v>
      </c>
      <c r="X127" s="152">
        <f t="shared" si="83"/>
        <v>0</v>
      </c>
      <c r="Y127" s="152">
        <f t="shared" si="83"/>
        <v>0.359</v>
      </c>
      <c r="Z127" s="152">
        <f t="shared" si="83"/>
        <v>0</v>
      </c>
      <c r="AA127" s="152">
        <f t="shared" si="83"/>
        <v>0</v>
      </c>
      <c r="AB127" s="152">
        <f t="shared" si="83"/>
        <v>0</v>
      </c>
      <c r="AC127" s="152">
        <f t="shared" si="83"/>
        <v>0</v>
      </c>
      <c r="AD127" s="152">
        <f t="shared" si="83"/>
        <v>0</v>
      </c>
      <c r="AE127" s="152">
        <f t="shared" si="83"/>
        <v>0</v>
      </c>
      <c r="AF127" s="152">
        <f t="shared" si="83"/>
        <v>0</v>
      </c>
      <c r="AG127" s="152">
        <f t="shared" si="83"/>
        <v>0</v>
      </c>
      <c r="AH127" s="152">
        <f t="shared" si="83"/>
        <v>0</v>
      </c>
      <c r="AI127" s="152">
        <f t="shared" si="83"/>
        <v>0</v>
      </c>
      <c r="AJ127" s="152">
        <f t="shared" si="83"/>
        <v>0</v>
      </c>
      <c r="AK127" s="152">
        <f t="shared" si="83"/>
        <v>0</v>
      </c>
      <c r="AL127" s="152">
        <f t="shared" si="83"/>
        <v>0</v>
      </c>
      <c r="AM127" s="152">
        <f t="shared" si="83"/>
        <v>0</v>
      </c>
      <c r="AN127" s="152">
        <f t="shared" si="83"/>
        <v>0</v>
      </c>
      <c r="AO127" s="152">
        <f t="shared" si="83"/>
        <v>0</v>
      </c>
      <c r="AP127" s="152">
        <f t="shared" si="83"/>
        <v>191.5</v>
      </c>
      <c r="AQ127" s="151">
        <f>W127/C127</f>
        <v>0.009835616438356162</v>
      </c>
      <c r="AR127" s="151">
        <f>AC127/I127</f>
        <v>0</v>
      </c>
      <c r="AS127" s="152">
        <f t="shared" si="83"/>
        <v>0</v>
      </c>
      <c r="AT127" s="152">
        <f t="shared" si="83"/>
        <v>0</v>
      </c>
    </row>
    <row r="128" ht="15" hidden="1"/>
    <row r="129" spans="2:43" ht="15" hidden="1">
      <c r="B129" s="304" t="s">
        <v>103</v>
      </c>
      <c r="C129" s="305"/>
      <c r="D129" s="305"/>
      <c r="E129" s="305"/>
      <c r="F129" s="305"/>
      <c r="V129" s="157" t="s">
        <v>75</v>
      </c>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9"/>
    </row>
    <row r="130" spans="2:43" ht="15" hidden="1">
      <c r="B130" s="304" t="s">
        <v>175</v>
      </c>
      <c r="C130" s="305"/>
      <c r="D130" s="305"/>
      <c r="E130" s="305"/>
      <c r="F130" s="305"/>
      <c r="V130" s="157" t="s">
        <v>76</v>
      </c>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9"/>
    </row>
    <row r="131" spans="2:43" ht="15" hidden="1">
      <c r="B131" s="156"/>
      <c r="C131" s="156"/>
      <c r="D131" s="156"/>
      <c r="E131" s="156"/>
      <c r="F131" s="156"/>
      <c r="V131" s="157"/>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9"/>
    </row>
    <row r="132" spans="1:46" ht="15" hidden="1">
      <c r="A132" s="306" t="s">
        <v>105</v>
      </c>
      <c r="B132" s="306"/>
      <c r="C132" s="306"/>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c r="AI132" s="306"/>
      <c r="AJ132" s="306"/>
      <c r="AK132" s="306"/>
      <c r="AL132" s="306"/>
      <c r="AM132" s="306"/>
      <c r="AN132" s="306"/>
      <c r="AO132" s="306"/>
      <c r="AP132" s="306"/>
      <c r="AQ132" s="306"/>
      <c r="AR132" s="306"/>
      <c r="AS132" s="306"/>
      <c r="AT132" s="306"/>
    </row>
    <row r="133" spans="1:46" ht="15" hidden="1">
      <c r="A133" s="307"/>
      <c r="B133" s="307"/>
      <c r="C133" s="307"/>
      <c r="D133" s="307"/>
      <c r="E133" s="307"/>
      <c r="F133" s="307"/>
      <c r="G133" s="307"/>
      <c r="H133" s="307"/>
      <c r="I133" s="307"/>
      <c r="J133" s="307"/>
      <c r="K133" s="307"/>
      <c r="L133" s="307"/>
      <c r="M133" s="307"/>
      <c r="N133" s="307"/>
      <c r="O133" s="307"/>
      <c r="P133" s="307"/>
      <c r="Q133" s="307"/>
      <c r="R133" s="307"/>
      <c r="S133" s="307"/>
      <c r="T133" s="307"/>
      <c r="U133" s="307"/>
      <c r="V133" s="307"/>
      <c r="W133" s="307"/>
      <c r="X133" s="307"/>
      <c r="Y133" s="307"/>
      <c r="Z133" s="307"/>
      <c r="AA133" s="307"/>
      <c r="AB133" s="307"/>
      <c r="AC133" s="307"/>
      <c r="AD133" s="307"/>
      <c r="AE133" s="307"/>
      <c r="AF133" s="307"/>
      <c r="AG133" s="307"/>
      <c r="AH133" s="307"/>
      <c r="AI133" s="307"/>
      <c r="AJ133" s="307"/>
      <c r="AK133" s="307"/>
      <c r="AL133" s="307"/>
      <c r="AM133" s="307"/>
      <c r="AN133" s="307"/>
      <c r="AO133" s="307"/>
      <c r="AP133" s="307"/>
      <c r="AQ133" s="307"/>
      <c r="AR133" s="307"/>
      <c r="AS133" s="307"/>
      <c r="AT133" s="307"/>
    </row>
    <row r="134" spans="1:46" ht="14.25" customHeight="1" hidden="1">
      <c r="A134" s="299" t="s">
        <v>0</v>
      </c>
      <c r="B134" s="292" t="s">
        <v>77</v>
      </c>
      <c r="C134" s="301" t="s">
        <v>78</v>
      </c>
      <c r="D134" s="301"/>
      <c r="E134" s="301"/>
      <c r="F134" s="301"/>
      <c r="G134" s="301"/>
      <c r="H134" s="301"/>
      <c r="I134" s="301"/>
      <c r="J134" s="301"/>
      <c r="K134" s="301"/>
      <c r="L134" s="301"/>
      <c r="M134" s="301"/>
      <c r="N134" s="301"/>
      <c r="O134" s="301"/>
      <c r="P134" s="301"/>
      <c r="Q134" s="301"/>
      <c r="R134" s="301"/>
      <c r="S134" s="301"/>
      <c r="T134" s="301"/>
      <c r="U134" s="301"/>
      <c r="V134" s="301"/>
      <c r="W134" s="302" t="s">
        <v>79</v>
      </c>
      <c r="X134" s="302"/>
      <c r="Y134" s="302"/>
      <c r="Z134" s="302"/>
      <c r="AA134" s="302"/>
      <c r="AB134" s="302"/>
      <c r="AC134" s="302"/>
      <c r="AD134" s="302"/>
      <c r="AE134" s="302"/>
      <c r="AF134" s="302"/>
      <c r="AG134" s="302"/>
      <c r="AH134" s="302"/>
      <c r="AI134" s="302"/>
      <c r="AJ134" s="302"/>
      <c r="AK134" s="302"/>
      <c r="AL134" s="302"/>
      <c r="AM134" s="302"/>
      <c r="AN134" s="302"/>
      <c r="AO134" s="302"/>
      <c r="AP134" s="302"/>
      <c r="AQ134" s="302" t="s">
        <v>80</v>
      </c>
      <c r="AR134" s="302"/>
      <c r="AS134" s="302" t="s">
        <v>454</v>
      </c>
      <c r="AT134" s="302"/>
    </row>
    <row r="135" spans="1:46" ht="15" customHeight="1" hidden="1">
      <c r="A135" s="300"/>
      <c r="B135" s="293"/>
      <c r="C135" s="292" t="s">
        <v>81</v>
      </c>
      <c r="D135" s="303" t="s">
        <v>82</v>
      </c>
      <c r="E135" s="303"/>
      <c r="F135" s="303"/>
      <c r="G135" s="303"/>
      <c r="H135" s="303"/>
      <c r="I135" s="292" t="s">
        <v>83</v>
      </c>
      <c r="J135" s="288" t="s">
        <v>82</v>
      </c>
      <c r="K135" s="288"/>
      <c r="L135" s="288"/>
      <c r="M135" s="288"/>
      <c r="N135" s="288"/>
      <c r="O135" s="288"/>
      <c r="P135" s="288"/>
      <c r="Q135" s="288"/>
      <c r="R135" s="288"/>
      <c r="S135" s="288"/>
      <c r="T135" s="288"/>
      <c r="U135" s="288"/>
      <c r="V135" s="289" t="s">
        <v>84</v>
      </c>
      <c r="W135" s="292" t="s">
        <v>85</v>
      </c>
      <c r="X135" s="298" t="s">
        <v>82</v>
      </c>
      <c r="Y135" s="298"/>
      <c r="Z135" s="298"/>
      <c r="AA135" s="298"/>
      <c r="AB135" s="298"/>
      <c r="AC135" s="292" t="s">
        <v>83</v>
      </c>
      <c r="AD135" s="288" t="s">
        <v>82</v>
      </c>
      <c r="AE135" s="288"/>
      <c r="AF135" s="288"/>
      <c r="AG135" s="288"/>
      <c r="AH135" s="288"/>
      <c r="AI135" s="288"/>
      <c r="AJ135" s="288"/>
      <c r="AK135" s="288"/>
      <c r="AL135" s="288"/>
      <c r="AM135" s="288"/>
      <c r="AN135" s="288"/>
      <c r="AO135" s="288"/>
      <c r="AP135" s="289" t="s">
        <v>86</v>
      </c>
      <c r="AQ135" s="295" t="s">
        <v>87</v>
      </c>
      <c r="AR135" s="295" t="s">
        <v>88</v>
      </c>
      <c r="AS135" s="295" t="s">
        <v>85</v>
      </c>
      <c r="AT135" s="295" t="s">
        <v>83</v>
      </c>
    </row>
    <row r="136" spans="1:46" ht="15" customHeight="1" hidden="1">
      <c r="A136" s="300"/>
      <c r="B136" s="293"/>
      <c r="C136" s="293"/>
      <c r="D136" s="289" t="s">
        <v>89</v>
      </c>
      <c r="E136" s="289" t="s">
        <v>90</v>
      </c>
      <c r="F136" s="289" t="s">
        <v>91</v>
      </c>
      <c r="G136" s="289" t="s">
        <v>92</v>
      </c>
      <c r="H136" s="289" t="s">
        <v>93</v>
      </c>
      <c r="I136" s="293"/>
      <c r="J136" s="288" t="s">
        <v>94</v>
      </c>
      <c r="K136" s="288"/>
      <c r="L136" s="288"/>
      <c r="M136" s="288"/>
      <c r="N136" s="288"/>
      <c r="O136" s="288"/>
      <c r="P136" s="288" t="s">
        <v>396</v>
      </c>
      <c r="Q136" s="288"/>
      <c r="R136" s="288"/>
      <c r="S136" s="288"/>
      <c r="T136" s="288"/>
      <c r="U136" s="288"/>
      <c r="V136" s="290"/>
      <c r="W136" s="293"/>
      <c r="X136" s="289" t="s">
        <v>89</v>
      </c>
      <c r="Y136" s="289" t="s">
        <v>90</v>
      </c>
      <c r="Z136" s="289" t="s">
        <v>91</v>
      </c>
      <c r="AA136" s="289" t="s">
        <v>92</v>
      </c>
      <c r="AB136" s="289" t="s">
        <v>93</v>
      </c>
      <c r="AC136" s="293"/>
      <c r="AD136" s="288" t="s">
        <v>94</v>
      </c>
      <c r="AE136" s="288"/>
      <c r="AF136" s="288"/>
      <c r="AG136" s="288"/>
      <c r="AH136" s="288"/>
      <c r="AI136" s="288"/>
      <c r="AJ136" s="288" t="s">
        <v>396</v>
      </c>
      <c r="AK136" s="288"/>
      <c r="AL136" s="288"/>
      <c r="AM136" s="288"/>
      <c r="AN136" s="288"/>
      <c r="AO136" s="288"/>
      <c r="AP136" s="290"/>
      <c r="AQ136" s="296"/>
      <c r="AR136" s="296"/>
      <c r="AS136" s="296"/>
      <c r="AT136" s="296"/>
    </row>
    <row r="137" spans="1:46" ht="15.75" hidden="1">
      <c r="A137" s="161"/>
      <c r="B137" s="293"/>
      <c r="C137" s="293"/>
      <c r="D137" s="290"/>
      <c r="E137" s="290"/>
      <c r="F137" s="290"/>
      <c r="G137" s="290"/>
      <c r="H137" s="290"/>
      <c r="I137" s="293"/>
      <c r="J137" s="286" t="s">
        <v>25</v>
      </c>
      <c r="K137" s="254" t="s">
        <v>95</v>
      </c>
      <c r="L137" s="254"/>
      <c r="M137" s="254" t="s">
        <v>96</v>
      </c>
      <c r="N137" s="254"/>
      <c r="O137" s="254" t="s">
        <v>97</v>
      </c>
      <c r="P137" s="286" t="s">
        <v>25</v>
      </c>
      <c r="Q137" s="254" t="s">
        <v>95</v>
      </c>
      <c r="R137" s="254"/>
      <c r="S137" s="254" t="s">
        <v>96</v>
      </c>
      <c r="T137" s="254"/>
      <c r="U137" s="254" t="s">
        <v>97</v>
      </c>
      <c r="V137" s="290"/>
      <c r="W137" s="293"/>
      <c r="X137" s="290"/>
      <c r="Y137" s="290"/>
      <c r="Z137" s="290"/>
      <c r="AA137" s="290"/>
      <c r="AB137" s="290"/>
      <c r="AC137" s="293"/>
      <c r="AD137" s="286" t="s">
        <v>25</v>
      </c>
      <c r="AE137" s="254" t="s">
        <v>95</v>
      </c>
      <c r="AF137" s="254"/>
      <c r="AG137" s="254" t="s">
        <v>96</v>
      </c>
      <c r="AH137" s="254"/>
      <c r="AI137" s="254" t="s">
        <v>97</v>
      </c>
      <c r="AJ137" s="286" t="s">
        <v>25</v>
      </c>
      <c r="AK137" s="254" t="s">
        <v>95</v>
      </c>
      <c r="AL137" s="254"/>
      <c r="AM137" s="254" t="s">
        <v>96</v>
      </c>
      <c r="AN137" s="254"/>
      <c r="AO137" s="254" t="s">
        <v>97</v>
      </c>
      <c r="AP137" s="290"/>
      <c r="AQ137" s="296"/>
      <c r="AR137" s="296"/>
      <c r="AS137" s="296"/>
      <c r="AT137" s="296"/>
    </row>
    <row r="138" spans="1:46" ht="90" customHeight="1" hidden="1">
      <c r="A138" s="161"/>
      <c r="B138" s="294"/>
      <c r="C138" s="294"/>
      <c r="D138" s="291"/>
      <c r="E138" s="291"/>
      <c r="F138" s="291"/>
      <c r="G138" s="291"/>
      <c r="H138" s="291"/>
      <c r="I138" s="294"/>
      <c r="J138" s="287"/>
      <c r="K138" s="65" t="s">
        <v>98</v>
      </c>
      <c r="L138" s="65" t="s">
        <v>99</v>
      </c>
      <c r="M138" s="65" t="s">
        <v>98</v>
      </c>
      <c r="N138" s="65" t="s">
        <v>99</v>
      </c>
      <c r="O138" s="254"/>
      <c r="P138" s="287"/>
      <c r="Q138" s="65" t="s">
        <v>98</v>
      </c>
      <c r="R138" s="65" t="s">
        <v>99</v>
      </c>
      <c r="S138" s="65" t="s">
        <v>98</v>
      </c>
      <c r="T138" s="65" t="s">
        <v>99</v>
      </c>
      <c r="U138" s="254"/>
      <c r="V138" s="291"/>
      <c r="W138" s="294"/>
      <c r="X138" s="291"/>
      <c r="Y138" s="291"/>
      <c r="Z138" s="291"/>
      <c r="AA138" s="291"/>
      <c r="AB138" s="291"/>
      <c r="AC138" s="294"/>
      <c r="AD138" s="287"/>
      <c r="AE138" s="65" t="s">
        <v>98</v>
      </c>
      <c r="AF138" s="65" t="s">
        <v>99</v>
      </c>
      <c r="AG138" s="65" t="s">
        <v>98</v>
      </c>
      <c r="AH138" s="65" t="s">
        <v>99</v>
      </c>
      <c r="AI138" s="254"/>
      <c r="AJ138" s="287"/>
      <c r="AK138" s="65" t="s">
        <v>98</v>
      </c>
      <c r="AL138" s="65" t="s">
        <v>99</v>
      </c>
      <c r="AM138" s="65" t="s">
        <v>98</v>
      </c>
      <c r="AN138" s="65" t="s">
        <v>99</v>
      </c>
      <c r="AO138" s="254"/>
      <c r="AP138" s="291"/>
      <c r="AQ138" s="297"/>
      <c r="AR138" s="297"/>
      <c r="AS138" s="297"/>
      <c r="AT138" s="297"/>
    </row>
    <row r="139" spans="1:46" ht="15" hidden="1">
      <c r="A139" s="116" t="s">
        <v>100</v>
      </c>
      <c r="B139" s="117" t="s">
        <v>128</v>
      </c>
      <c r="C139" s="131"/>
      <c r="D139" s="131"/>
      <c r="E139" s="131"/>
      <c r="F139" s="131"/>
      <c r="G139" s="131"/>
      <c r="H139" s="131"/>
      <c r="I139" s="131"/>
      <c r="J139" s="131"/>
      <c r="K139" s="131"/>
      <c r="L139" s="131"/>
      <c r="M139" s="131"/>
      <c r="N139" s="131"/>
      <c r="O139" s="131"/>
      <c r="P139" s="131"/>
      <c r="Q139" s="131"/>
      <c r="R139" s="189"/>
      <c r="S139" s="131"/>
      <c r="T139" s="131"/>
      <c r="U139" s="131"/>
      <c r="V139" s="169"/>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row>
    <row r="140" spans="1:46" ht="15" hidden="1">
      <c r="A140" s="175">
        <v>1</v>
      </c>
      <c r="B140" s="190" t="s">
        <v>176</v>
      </c>
      <c r="C140" s="190">
        <f>SUM(D140:H140)</f>
        <v>8.745000000000001</v>
      </c>
      <c r="D140" s="191"/>
      <c r="E140" s="191">
        <v>3.65</v>
      </c>
      <c r="F140" s="192">
        <v>1.925</v>
      </c>
      <c r="G140" s="191">
        <v>3.17</v>
      </c>
      <c r="H140" s="190"/>
      <c r="I140" s="180">
        <f>J140+P140</f>
        <v>2.4000000000000004</v>
      </c>
      <c r="J140" s="171">
        <f>SUM(K140:O140)</f>
        <v>1.06</v>
      </c>
      <c r="K140" s="131"/>
      <c r="L140" s="131">
        <v>1.06</v>
      </c>
      <c r="M140" s="131"/>
      <c r="N140" s="131"/>
      <c r="O140" s="131"/>
      <c r="P140" s="171">
        <f>SUM(Q140:U140)</f>
        <v>1.34</v>
      </c>
      <c r="Q140" s="131"/>
      <c r="R140" s="189">
        <v>1.34</v>
      </c>
      <c r="S140" s="131"/>
      <c r="T140" s="131"/>
      <c r="U140" s="131"/>
      <c r="V140" s="169">
        <f>D140*194.67+E140*173.04+F140*111.72+G140*111.72+H140*127.68+K140*86.255+L140*71.648+M140*84.489+N140*58.258+O140*53.065+Q140*72.658+R140*60.9+S140*74.716+T140*50.578+U140*46.62</f>
        <v>1358.36228</v>
      </c>
      <c r="W140" s="152">
        <f>SUM(X140:AB140)</f>
        <v>2.222</v>
      </c>
      <c r="X140" s="131"/>
      <c r="Y140" s="131">
        <v>1.4</v>
      </c>
      <c r="Z140" s="131">
        <v>0.8220000000000001</v>
      </c>
      <c r="AA140" s="131"/>
      <c r="AB140" s="131"/>
      <c r="AC140" s="152">
        <f>AD140+AJ140</f>
        <v>1.1</v>
      </c>
      <c r="AD140" s="170">
        <f>SUM(AE140:AI140)</f>
        <v>0</v>
      </c>
      <c r="AE140" s="131"/>
      <c r="AF140" s="131"/>
      <c r="AG140" s="131"/>
      <c r="AH140" s="131"/>
      <c r="AI140" s="131"/>
      <c r="AJ140" s="170">
        <f>SUM(AK140:AO140)</f>
        <v>1.1</v>
      </c>
      <c r="AK140" s="131"/>
      <c r="AL140" s="131"/>
      <c r="AM140" s="131"/>
      <c r="AN140" s="131">
        <v>1.1</v>
      </c>
      <c r="AO140" s="131"/>
      <c r="AP140" s="131">
        <v>330</v>
      </c>
      <c r="AQ140" s="138">
        <f>W140/C140</f>
        <v>0.25408805031446535</v>
      </c>
      <c r="AR140" s="138">
        <f>AC140/I140</f>
        <v>0.4583333333333333</v>
      </c>
      <c r="AS140" s="131"/>
      <c r="AT140" s="131"/>
    </row>
    <row r="141" spans="1:46" ht="15" hidden="1">
      <c r="A141" s="175">
        <v>2</v>
      </c>
      <c r="B141" s="190" t="s">
        <v>177</v>
      </c>
      <c r="C141" s="190">
        <f aca="true" t="shared" si="84" ref="C141:C169">SUM(D141:H141)</f>
        <v>1</v>
      </c>
      <c r="D141" s="191"/>
      <c r="E141" s="191">
        <v>0.5</v>
      </c>
      <c r="F141" s="192">
        <v>0.5</v>
      </c>
      <c r="G141" s="191"/>
      <c r="H141" s="190"/>
      <c r="I141" s="180">
        <f aca="true" t="shared" si="85" ref="I141:I169">J141+P141</f>
        <v>4.452999999999999</v>
      </c>
      <c r="J141" s="171">
        <f aca="true" t="shared" si="86" ref="J141:J169">SUM(K141:O141)</f>
        <v>0</v>
      </c>
      <c r="K141" s="131"/>
      <c r="L141" s="131"/>
      <c r="M141" s="131"/>
      <c r="N141" s="131"/>
      <c r="O141" s="131"/>
      <c r="P141" s="171">
        <f aca="true" t="shared" si="87" ref="P141:P169">SUM(Q141:U141)</f>
        <v>4.452999999999999</v>
      </c>
      <c r="Q141" s="131">
        <v>1.298</v>
      </c>
      <c r="R141" s="189">
        <v>3.155</v>
      </c>
      <c r="S141" s="131"/>
      <c r="T141" s="131"/>
      <c r="U141" s="131"/>
      <c r="V141" s="169">
        <f aca="true" t="shared" si="88" ref="V141:V169">D141*194.67+E141*173.04+F141*111.72+G141*111.72+H141*127.68+K141*86.255+L141*71.648+M141*84.489+N141*58.258+O141*53.065+Q141*72.658+R141*60.9+S141*74.716+T141*50.578+U141*46.62</f>
        <v>428.82958399999995</v>
      </c>
      <c r="W141" s="152">
        <f aca="true" t="shared" si="89" ref="W141:W169">SUM(X141:AB141)</f>
        <v>1.0379999999999998</v>
      </c>
      <c r="X141" s="131"/>
      <c r="Y141" s="131"/>
      <c r="Z141" s="131">
        <v>1.0379999999999998</v>
      </c>
      <c r="AA141" s="131"/>
      <c r="AB141" s="131"/>
      <c r="AC141" s="152">
        <f aca="true" t="shared" si="90" ref="AC141:AC169">AD141+AJ141</f>
        <v>0</v>
      </c>
      <c r="AD141" s="170">
        <f aca="true" t="shared" si="91" ref="AD141:AD169">SUM(AE141:AI141)</f>
        <v>0</v>
      </c>
      <c r="AE141" s="131"/>
      <c r="AF141" s="131"/>
      <c r="AG141" s="131"/>
      <c r="AH141" s="131"/>
      <c r="AI141" s="131"/>
      <c r="AJ141" s="170">
        <f aca="true" t="shared" si="92" ref="AJ141:AJ169">SUM(AK141:AO141)</f>
        <v>0</v>
      </c>
      <c r="AK141" s="131"/>
      <c r="AL141" s="131"/>
      <c r="AM141" s="131"/>
      <c r="AN141" s="131"/>
      <c r="AO141" s="131"/>
      <c r="AP141" s="131">
        <v>126</v>
      </c>
      <c r="AQ141" s="138">
        <f aca="true" t="shared" si="93" ref="AQ141:AQ169">W141/C141</f>
        <v>1.0379999999999998</v>
      </c>
      <c r="AR141" s="138">
        <f aca="true" t="shared" si="94" ref="AR141:AR169">AC141/I141</f>
        <v>0</v>
      </c>
      <c r="AS141" s="131"/>
      <c r="AT141" s="131"/>
    </row>
    <row r="142" spans="1:46" ht="15" hidden="1">
      <c r="A142" s="175">
        <v>3</v>
      </c>
      <c r="B142" s="190" t="s">
        <v>178</v>
      </c>
      <c r="C142" s="190">
        <f t="shared" si="84"/>
        <v>0.455</v>
      </c>
      <c r="D142" s="191"/>
      <c r="E142" s="191"/>
      <c r="F142" s="192">
        <v>0.455</v>
      </c>
      <c r="G142" s="191"/>
      <c r="H142" s="190"/>
      <c r="I142" s="180">
        <f t="shared" si="85"/>
        <v>0.9</v>
      </c>
      <c r="J142" s="171">
        <f t="shared" si="86"/>
        <v>0</v>
      </c>
      <c r="K142" s="131"/>
      <c r="L142" s="131"/>
      <c r="M142" s="131"/>
      <c r="N142" s="131"/>
      <c r="O142" s="131"/>
      <c r="P142" s="171">
        <f t="shared" si="87"/>
        <v>0.9</v>
      </c>
      <c r="Q142" s="131">
        <v>0.9</v>
      </c>
      <c r="R142" s="189"/>
      <c r="S142" s="131"/>
      <c r="T142" s="131"/>
      <c r="U142" s="131"/>
      <c r="V142" s="169">
        <f t="shared" si="88"/>
        <v>116.2248</v>
      </c>
      <c r="W142" s="152">
        <f t="shared" si="89"/>
        <v>0.134</v>
      </c>
      <c r="X142" s="131"/>
      <c r="Y142" s="131"/>
      <c r="Z142" s="131">
        <v>0.134</v>
      </c>
      <c r="AA142" s="131"/>
      <c r="AB142" s="131"/>
      <c r="AC142" s="152">
        <f t="shared" si="90"/>
        <v>0</v>
      </c>
      <c r="AD142" s="170">
        <f t="shared" si="91"/>
        <v>0</v>
      </c>
      <c r="AE142" s="131"/>
      <c r="AF142" s="131"/>
      <c r="AG142" s="131"/>
      <c r="AH142" s="131"/>
      <c r="AI142" s="131"/>
      <c r="AJ142" s="170">
        <f t="shared" si="92"/>
        <v>0</v>
      </c>
      <c r="AK142" s="131"/>
      <c r="AL142" s="131"/>
      <c r="AM142" s="131"/>
      <c r="AN142" s="131"/>
      <c r="AO142" s="131"/>
      <c r="AP142" s="131">
        <v>32</v>
      </c>
      <c r="AQ142" s="138">
        <f t="shared" si="93"/>
        <v>0.2945054945054945</v>
      </c>
      <c r="AR142" s="138">
        <f t="shared" si="94"/>
        <v>0</v>
      </c>
      <c r="AS142" s="131"/>
      <c r="AT142" s="131"/>
    </row>
    <row r="143" spans="1:46" ht="15" hidden="1">
      <c r="A143" s="175">
        <v>4</v>
      </c>
      <c r="B143" s="190" t="s">
        <v>179</v>
      </c>
      <c r="C143" s="190">
        <f t="shared" si="84"/>
        <v>1.46</v>
      </c>
      <c r="D143" s="191"/>
      <c r="E143" s="191"/>
      <c r="F143" s="191">
        <v>1.46</v>
      </c>
      <c r="G143" s="191"/>
      <c r="H143" s="190"/>
      <c r="I143" s="180">
        <f t="shared" si="85"/>
        <v>1.35</v>
      </c>
      <c r="J143" s="171">
        <f t="shared" si="86"/>
        <v>0.3</v>
      </c>
      <c r="K143" s="131">
        <v>0.3</v>
      </c>
      <c r="L143" s="131"/>
      <c r="M143" s="131"/>
      <c r="N143" s="131"/>
      <c r="O143" s="131"/>
      <c r="P143" s="171">
        <f t="shared" si="87"/>
        <v>1.05</v>
      </c>
      <c r="Q143" s="131"/>
      <c r="R143" s="189">
        <v>0.55</v>
      </c>
      <c r="S143" s="131"/>
      <c r="T143" s="131">
        <v>0.5</v>
      </c>
      <c r="U143" s="131"/>
      <c r="V143" s="169">
        <f t="shared" si="88"/>
        <v>247.7717</v>
      </c>
      <c r="W143" s="152">
        <f t="shared" si="89"/>
        <v>0.256</v>
      </c>
      <c r="X143" s="131"/>
      <c r="Y143" s="131"/>
      <c r="Z143" s="131">
        <v>0.256</v>
      </c>
      <c r="AA143" s="131"/>
      <c r="AB143" s="131"/>
      <c r="AC143" s="152">
        <f t="shared" si="90"/>
        <v>0.026</v>
      </c>
      <c r="AD143" s="170">
        <f t="shared" si="91"/>
        <v>0</v>
      </c>
      <c r="AE143" s="131"/>
      <c r="AF143" s="131"/>
      <c r="AG143" s="131"/>
      <c r="AH143" s="131"/>
      <c r="AI143" s="131"/>
      <c r="AJ143" s="170">
        <f t="shared" si="92"/>
        <v>0.026</v>
      </c>
      <c r="AK143" s="131"/>
      <c r="AL143" s="131"/>
      <c r="AM143" s="131">
        <v>0.026</v>
      </c>
      <c r="AN143" s="131"/>
      <c r="AO143" s="131"/>
      <c r="AP143" s="131">
        <v>30</v>
      </c>
      <c r="AQ143" s="138">
        <f t="shared" si="93"/>
        <v>0.17534246575342466</v>
      </c>
      <c r="AR143" s="138">
        <f t="shared" si="94"/>
        <v>0.019259259259259257</v>
      </c>
      <c r="AS143" s="131"/>
      <c r="AT143" s="131"/>
    </row>
    <row r="144" spans="1:46" ht="15" hidden="1">
      <c r="A144" s="175">
        <v>5</v>
      </c>
      <c r="B144" s="190" t="s">
        <v>180</v>
      </c>
      <c r="C144" s="190">
        <f t="shared" si="84"/>
        <v>3.5000000000000004</v>
      </c>
      <c r="D144" s="191"/>
      <c r="E144" s="191">
        <v>1</v>
      </c>
      <c r="F144" s="191">
        <f>0.2+0.26+0.1+0.2+0.39+0.17+0.09+0.18+0.26+0.21+0.33+0.06+0.1-0.3</f>
        <v>2.2500000000000004</v>
      </c>
      <c r="G144" s="191">
        <v>0.25</v>
      </c>
      <c r="H144" s="190"/>
      <c r="I144" s="180">
        <f t="shared" si="85"/>
        <v>0</v>
      </c>
      <c r="J144" s="171">
        <f t="shared" si="86"/>
        <v>0</v>
      </c>
      <c r="K144" s="131"/>
      <c r="L144" s="131"/>
      <c r="M144" s="131"/>
      <c r="N144" s="131"/>
      <c r="O144" s="131"/>
      <c r="P144" s="171">
        <f t="shared" si="87"/>
        <v>0</v>
      </c>
      <c r="Q144" s="131"/>
      <c r="R144" s="189"/>
      <c r="S144" s="131"/>
      <c r="T144" s="131"/>
      <c r="U144" s="131"/>
      <c r="V144" s="169">
        <f t="shared" si="88"/>
        <v>452.34000000000003</v>
      </c>
      <c r="W144" s="152">
        <f t="shared" si="89"/>
        <v>1.2</v>
      </c>
      <c r="X144" s="131"/>
      <c r="Y144" s="131"/>
      <c r="Z144" s="131">
        <v>1.02</v>
      </c>
      <c r="AA144" s="131">
        <v>0.18</v>
      </c>
      <c r="AB144" s="131"/>
      <c r="AC144" s="152">
        <f t="shared" si="90"/>
        <v>0</v>
      </c>
      <c r="AD144" s="170">
        <f t="shared" si="91"/>
        <v>0</v>
      </c>
      <c r="AE144" s="131"/>
      <c r="AF144" s="131"/>
      <c r="AG144" s="131"/>
      <c r="AH144" s="131"/>
      <c r="AI144" s="131"/>
      <c r="AJ144" s="170">
        <f t="shared" si="92"/>
        <v>0</v>
      </c>
      <c r="AK144" s="131"/>
      <c r="AL144" s="131"/>
      <c r="AM144" s="131"/>
      <c r="AN144" s="131"/>
      <c r="AO144" s="131"/>
      <c r="AP144" s="131">
        <v>160</v>
      </c>
      <c r="AQ144" s="138">
        <f t="shared" si="93"/>
        <v>0.3428571428571428</v>
      </c>
      <c r="AR144" s="138"/>
      <c r="AS144" s="131"/>
      <c r="AT144" s="131"/>
    </row>
    <row r="145" spans="1:46" ht="15" hidden="1">
      <c r="A145" s="175">
        <v>6</v>
      </c>
      <c r="B145" s="190" t="s">
        <v>181</v>
      </c>
      <c r="C145" s="190">
        <f t="shared" si="84"/>
        <v>2.02</v>
      </c>
      <c r="D145" s="191"/>
      <c r="E145" s="191"/>
      <c r="F145" s="191">
        <v>1.11</v>
      </c>
      <c r="G145" s="191">
        <v>0.91</v>
      </c>
      <c r="H145" s="190"/>
      <c r="I145" s="180">
        <f t="shared" si="85"/>
        <v>0</v>
      </c>
      <c r="J145" s="171">
        <f t="shared" si="86"/>
        <v>0</v>
      </c>
      <c r="K145" s="131"/>
      <c r="L145" s="131"/>
      <c r="M145" s="131"/>
      <c r="N145" s="131"/>
      <c r="O145" s="131"/>
      <c r="P145" s="171">
        <f t="shared" si="87"/>
        <v>0</v>
      </c>
      <c r="Q145" s="131"/>
      <c r="R145" s="189"/>
      <c r="S145" s="131"/>
      <c r="T145" s="131"/>
      <c r="U145" s="131"/>
      <c r="V145" s="169">
        <f t="shared" si="88"/>
        <v>225.6744</v>
      </c>
      <c r="W145" s="152">
        <f t="shared" si="89"/>
        <v>0.977</v>
      </c>
      <c r="X145" s="131"/>
      <c r="Y145" s="131"/>
      <c r="Z145" s="131">
        <v>0.857</v>
      </c>
      <c r="AA145" s="131">
        <v>0.12</v>
      </c>
      <c r="AB145" s="131"/>
      <c r="AC145" s="152">
        <f t="shared" si="90"/>
        <v>0</v>
      </c>
      <c r="AD145" s="170">
        <f t="shared" si="91"/>
        <v>0</v>
      </c>
      <c r="AE145" s="131"/>
      <c r="AF145" s="131"/>
      <c r="AG145" s="131"/>
      <c r="AH145" s="131"/>
      <c r="AI145" s="131"/>
      <c r="AJ145" s="170">
        <f t="shared" si="92"/>
        <v>0</v>
      </c>
      <c r="AK145" s="131"/>
      <c r="AL145" s="131"/>
      <c r="AM145" s="131"/>
      <c r="AN145" s="131"/>
      <c r="AO145" s="131"/>
      <c r="AP145" s="131">
        <v>194</v>
      </c>
      <c r="AQ145" s="138">
        <f t="shared" si="93"/>
        <v>0.48366336633663365</v>
      </c>
      <c r="AR145" s="138"/>
      <c r="AS145" s="131"/>
      <c r="AT145" s="131"/>
    </row>
    <row r="146" spans="1:46" ht="15" hidden="1">
      <c r="A146" s="175">
        <v>7</v>
      </c>
      <c r="B146" s="190" t="s">
        <v>182</v>
      </c>
      <c r="C146" s="190">
        <f t="shared" si="84"/>
        <v>0.96</v>
      </c>
      <c r="D146" s="191"/>
      <c r="E146" s="191"/>
      <c r="F146" s="191">
        <v>0.96</v>
      </c>
      <c r="G146" s="191"/>
      <c r="H146" s="190"/>
      <c r="I146" s="180">
        <f t="shared" si="85"/>
        <v>0</v>
      </c>
      <c r="J146" s="171">
        <f t="shared" si="86"/>
        <v>0</v>
      </c>
      <c r="K146" s="131"/>
      <c r="L146" s="131"/>
      <c r="M146" s="131"/>
      <c r="N146" s="131"/>
      <c r="O146" s="131"/>
      <c r="P146" s="171">
        <f t="shared" si="87"/>
        <v>0</v>
      </c>
      <c r="Q146" s="131"/>
      <c r="R146" s="189"/>
      <c r="S146" s="131"/>
      <c r="T146" s="131"/>
      <c r="U146" s="131"/>
      <c r="V146" s="169">
        <f t="shared" si="88"/>
        <v>107.2512</v>
      </c>
      <c r="W146" s="152">
        <f t="shared" si="89"/>
        <v>0.7859999999999999</v>
      </c>
      <c r="X146" s="131"/>
      <c r="Y146" s="131"/>
      <c r="Z146" s="131">
        <v>0.7859999999999999</v>
      </c>
      <c r="AA146" s="131"/>
      <c r="AB146" s="131"/>
      <c r="AC146" s="152">
        <f t="shared" si="90"/>
        <v>0</v>
      </c>
      <c r="AD146" s="170">
        <f t="shared" si="91"/>
        <v>0</v>
      </c>
      <c r="AE146" s="131"/>
      <c r="AF146" s="131"/>
      <c r="AG146" s="131"/>
      <c r="AH146" s="131"/>
      <c r="AI146" s="131"/>
      <c r="AJ146" s="170">
        <f t="shared" si="92"/>
        <v>0</v>
      </c>
      <c r="AK146" s="131"/>
      <c r="AL146" s="131"/>
      <c r="AM146" s="131"/>
      <c r="AN146" s="131"/>
      <c r="AO146" s="131"/>
      <c r="AP146" s="131">
        <v>87.45</v>
      </c>
      <c r="AQ146" s="138">
        <f t="shared" si="93"/>
        <v>0.81875</v>
      </c>
      <c r="AR146" s="138"/>
      <c r="AS146" s="131"/>
      <c r="AT146" s="131"/>
    </row>
    <row r="147" spans="1:46" ht="15" hidden="1">
      <c r="A147" s="175">
        <v>8</v>
      </c>
      <c r="B147" s="190" t="s">
        <v>183</v>
      </c>
      <c r="C147" s="190">
        <f t="shared" si="84"/>
        <v>1.015</v>
      </c>
      <c r="D147" s="191"/>
      <c r="E147" s="191"/>
      <c r="F147" s="191">
        <v>1.015</v>
      </c>
      <c r="G147" s="191"/>
      <c r="H147" s="190"/>
      <c r="I147" s="180">
        <f t="shared" si="85"/>
        <v>0</v>
      </c>
      <c r="J147" s="171">
        <f t="shared" si="86"/>
        <v>0</v>
      </c>
      <c r="K147" s="131"/>
      <c r="L147" s="131"/>
      <c r="M147" s="131"/>
      <c r="N147" s="131"/>
      <c r="O147" s="131"/>
      <c r="P147" s="171">
        <f t="shared" si="87"/>
        <v>0</v>
      </c>
      <c r="Q147" s="131"/>
      <c r="R147" s="189"/>
      <c r="S147" s="131"/>
      <c r="T147" s="131"/>
      <c r="U147" s="131"/>
      <c r="V147" s="169">
        <f t="shared" si="88"/>
        <v>113.3958</v>
      </c>
      <c r="W147" s="152">
        <f t="shared" si="89"/>
        <v>0.8570000000000001</v>
      </c>
      <c r="X147" s="131"/>
      <c r="Y147" s="131"/>
      <c r="Z147" s="131">
        <v>0.8570000000000001</v>
      </c>
      <c r="AA147" s="131"/>
      <c r="AB147" s="131"/>
      <c r="AC147" s="152">
        <f t="shared" si="90"/>
        <v>0</v>
      </c>
      <c r="AD147" s="170">
        <f t="shared" si="91"/>
        <v>0</v>
      </c>
      <c r="AE147" s="131"/>
      <c r="AF147" s="131"/>
      <c r="AG147" s="131"/>
      <c r="AH147" s="131"/>
      <c r="AI147" s="131"/>
      <c r="AJ147" s="170">
        <f t="shared" si="92"/>
        <v>0</v>
      </c>
      <c r="AK147" s="131"/>
      <c r="AL147" s="131"/>
      <c r="AM147" s="131"/>
      <c r="AN147" s="131"/>
      <c r="AO147" s="131"/>
      <c r="AP147" s="131">
        <v>88</v>
      </c>
      <c r="AQ147" s="138">
        <f t="shared" si="93"/>
        <v>0.8443349753694583</v>
      </c>
      <c r="AR147" s="138"/>
      <c r="AS147" s="131"/>
      <c r="AT147" s="131"/>
    </row>
    <row r="148" spans="1:46" ht="15" hidden="1">
      <c r="A148" s="175">
        <v>9</v>
      </c>
      <c r="B148" s="190" t="s">
        <v>184</v>
      </c>
      <c r="C148" s="190">
        <f t="shared" si="84"/>
        <v>3.003</v>
      </c>
      <c r="D148" s="191"/>
      <c r="E148" s="191">
        <v>0.5</v>
      </c>
      <c r="F148" s="191">
        <v>1.503</v>
      </c>
      <c r="G148" s="191">
        <v>1</v>
      </c>
      <c r="H148" s="190"/>
      <c r="I148" s="180">
        <f t="shared" si="85"/>
        <v>0</v>
      </c>
      <c r="J148" s="171">
        <f t="shared" si="86"/>
        <v>0</v>
      </c>
      <c r="K148" s="131"/>
      <c r="L148" s="131"/>
      <c r="M148" s="131"/>
      <c r="N148" s="131"/>
      <c r="O148" s="131"/>
      <c r="P148" s="171">
        <f t="shared" si="87"/>
        <v>0</v>
      </c>
      <c r="Q148" s="131"/>
      <c r="R148" s="189"/>
      <c r="S148" s="131"/>
      <c r="T148" s="131"/>
      <c r="U148" s="131"/>
      <c r="V148" s="169">
        <f t="shared" si="88"/>
        <v>366.15516</v>
      </c>
      <c r="W148" s="152">
        <f t="shared" si="89"/>
        <v>0.85</v>
      </c>
      <c r="X148" s="131"/>
      <c r="Y148" s="131"/>
      <c r="Z148" s="131">
        <v>0.85</v>
      </c>
      <c r="AA148" s="131"/>
      <c r="AB148" s="131"/>
      <c r="AC148" s="152">
        <f t="shared" si="90"/>
        <v>0</v>
      </c>
      <c r="AD148" s="170">
        <f t="shared" si="91"/>
        <v>0</v>
      </c>
      <c r="AE148" s="131"/>
      <c r="AF148" s="131"/>
      <c r="AG148" s="131"/>
      <c r="AH148" s="131"/>
      <c r="AI148" s="131"/>
      <c r="AJ148" s="170">
        <f t="shared" si="92"/>
        <v>0</v>
      </c>
      <c r="AK148" s="131"/>
      <c r="AL148" s="131"/>
      <c r="AM148" s="131"/>
      <c r="AN148" s="131"/>
      <c r="AO148" s="131"/>
      <c r="AP148" s="131">
        <v>152.5</v>
      </c>
      <c r="AQ148" s="138">
        <f t="shared" si="93"/>
        <v>0.283050283050283</v>
      </c>
      <c r="AR148" s="138"/>
      <c r="AS148" s="131"/>
      <c r="AT148" s="131"/>
    </row>
    <row r="149" spans="1:46" ht="15" hidden="1">
      <c r="A149" s="175">
        <v>10</v>
      </c>
      <c r="B149" s="193" t="s">
        <v>185</v>
      </c>
      <c r="C149" s="190">
        <f t="shared" si="84"/>
        <v>2.4</v>
      </c>
      <c r="D149" s="191"/>
      <c r="E149" s="191"/>
      <c r="F149" s="191">
        <v>2.4</v>
      </c>
      <c r="G149" s="191"/>
      <c r="H149" s="190"/>
      <c r="I149" s="180">
        <f t="shared" si="85"/>
        <v>0.5</v>
      </c>
      <c r="J149" s="171">
        <f t="shared" si="86"/>
        <v>0.5</v>
      </c>
      <c r="K149" s="131">
        <v>0.5</v>
      </c>
      <c r="L149" s="131"/>
      <c r="M149" s="131"/>
      <c r="N149" s="131"/>
      <c r="O149" s="131"/>
      <c r="P149" s="171">
        <f t="shared" si="87"/>
        <v>0</v>
      </c>
      <c r="Q149" s="131"/>
      <c r="R149" s="189"/>
      <c r="S149" s="131"/>
      <c r="T149" s="131"/>
      <c r="U149" s="131"/>
      <c r="V149" s="169">
        <f t="shared" si="88"/>
        <v>311.2555</v>
      </c>
      <c r="W149" s="152">
        <f t="shared" si="89"/>
        <v>0.6699999999999999</v>
      </c>
      <c r="X149" s="131"/>
      <c r="Y149" s="131"/>
      <c r="Z149" s="131">
        <v>0.6699999999999999</v>
      </c>
      <c r="AA149" s="131"/>
      <c r="AB149" s="131"/>
      <c r="AC149" s="152">
        <f t="shared" si="90"/>
        <v>0</v>
      </c>
      <c r="AD149" s="170">
        <f t="shared" si="91"/>
        <v>0</v>
      </c>
      <c r="AE149" s="131"/>
      <c r="AF149" s="131"/>
      <c r="AG149" s="131"/>
      <c r="AH149" s="131"/>
      <c r="AI149" s="131"/>
      <c r="AJ149" s="170">
        <f t="shared" si="92"/>
        <v>0</v>
      </c>
      <c r="AK149" s="131"/>
      <c r="AL149" s="131"/>
      <c r="AM149" s="131"/>
      <c r="AN149" s="131"/>
      <c r="AO149" s="131"/>
      <c r="AP149" s="131">
        <v>100</v>
      </c>
      <c r="AQ149" s="138">
        <f t="shared" si="93"/>
        <v>0.2791666666666667</v>
      </c>
      <c r="AR149" s="138">
        <f t="shared" si="94"/>
        <v>0</v>
      </c>
      <c r="AS149" s="131"/>
      <c r="AT149" s="131"/>
    </row>
    <row r="150" spans="1:46" ht="15" hidden="1">
      <c r="A150" s="175">
        <v>11</v>
      </c>
      <c r="B150" s="190" t="s">
        <v>186</v>
      </c>
      <c r="C150" s="190">
        <f t="shared" si="84"/>
        <v>2.36</v>
      </c>
      <c r="D150" s="191"/>
      <c r="E150" s="191"/>
      <c r="F150" s="191">
        <v>2.36</v>
      </c>
      <c r="G150" s="191"/>
      <c r="H150" s="190"/>
      <c r="I150" s="180">
        <f t="shared" si="85"/>
        <v>0</v>
      </c>
      <c r="J150" s="171">
        <f t="shared" si="86"/>
        <v>0</v>
      </c>
      <c r="K150" s="131"/>
      <c r="L150" s="131"/>
      <c r="M150" s="131"/>
      <c r="N150" s="131"/>
      <c r="O150" s="131"/>
      <c r="P150" s="171">
        <f t="shared" si="87"/>
        <v>0</v>
      </c>
      <c r="Q150" s="131"/>
      <c r="R150" s="189"/>
      <c r="S150" s="131"/>
      <c r="T150" s="131"/>
      <c r="U150" s="131"/>
      <c r="V150" s="169">
        <f t="shared" si="88"/>
        <v>263.6592</v>
      </c>
      <c r="W150" s="152">
        <f t="shared" si="89"/>
        <v>0.55</v>
      </c>
      <c r="X150" s="131"/>
      <c r="Y150" s="131"/>
      <c r="Z150" s="131">
        <v>0.55</v>
      </c>
      <c r="AA150" s="131"/>
      <c r="AB150" s="131"/>
      <c r="AC150" s="152">
        <f t="shared" si="90"/>
        <v>0</v>
      </c>
      <c r="AD150" s="170">
        <f t="shared" si="91"/>
        <v>0</v>
      </c>
      <c r="AE150" s="131"/>
      <c r="AF150" s="131"/>
      <c r="AG150" s="131"/>
      <c r="AH150" s="131"/>
      <c r="AI150" s="131"/>
      <c r="AJ150" s="170">
        <f t="shared" si="92"/>
        <v>0</v>
      </c>
      <c r="AK150" s="131"/>
      <c r="AL150" s="131"/>
      <c r="AM150" s="131"/>
      <c r="AN150" s="131"/>
      <c r="AO150" s="131"/>
      <c r="AP150" s="131">
        <v>100</v>
      </c>
      <c r="AQ150" s="138">
        <f t="shared" si="93"/>
        <v>0.23305084745762714</v>
      </c>
      <c r="AR150" s="138"/>
      <c r="AS150" s="131"/>
      <c r="AT150" s="131"/>
    </row>
    <row r="151" spans="1:46" ht="15" hidden="1">
      <c r="A151" s="175">
        <v>12</v>
      </c>
      <c r="B151" s="193" t="s">
        <v>187</v>
      </c>
      <c r="C151" s="190">
        <f t="shared" si="84"/>
        <v>3.5</v>
      </c>
      <c r="D151" s="191"/>
      <c r="E151" s="191">
        <v>1</v>
      </c>
      <c r="F151" s="191">
        <v>2.1</v>
      </c>
      <c r="G151" s="191">
        <v>0.4</v>
      </c>
      <c r="H151" s="190"/>
      <c r="I151" s="180">
        <f t="shared" si="85"/>
        <v>1.7999999999999998</v>
      </c>
      <c r="J151" s="171">
        <f t="shared" si="86"/>
        <v>0.4</v>
      </c>
      <c r="K151" s="131">
        <v>0.4</v>
      </c>
      <c r="L151" s="131"/>
      <c r="M151" s="131"/>
      <c r="N151" s="131"/>
      <c r="O151" s="131"/>
      <c r="P151" s="171">
        <f t="shared" si="87"/>
        <v>1.4</v>
      </c>
      <c r="Q151" s="131">
        <v>1</v>
      </c>
      <c r="R151" s="189">
        <v>0.4</v>
      </c>
      <c r="S151" s="131"/>
      <c r="T151" s="131"/>
      <c r="U151" s="131"/>
      <c r="V151" s="169">
        <f t="shared" si="88"/>
        <v>583.86</v>
      </c>
      <c r="W151" s="152">
        <f t="shared" si="89"/>
        <v>2.9</v>
      </c>
      <c r="X151" s="131"/>
      <c r="Y151" s="153">
        <v>0.6</v>
      </c>
      <c r="Z151" s="153">
        <v>1.7</v>
      </c>
      <c r="AA151" s="131">
        <v>0.6</v>
      </c>
      <c r="AB151" s="131"/>
      <c r="AC151" s="152">
        <f t="shared" si="90"/>
        <v>0</v>
      </c>
      <c r="AD151" s="170">
        <f t="shared" si="91"/>
        <v>0</v>
      </c>
      <c r="AE151" s="131"/>
      <c r="AF151" s="131"/>
      <c r="AG151" s="131"/>
      <c r="AH151" s="131"/>
      <c r="AI151" s="131"/>
      <c r="AJ151" s="170">
        <f t="shared" si="92"/>
        <v>0</v>
      </c>
      <c r="AK151" s="131"/>
      <c r="AL151" s="131"/>
      <c r="AM151" s="131"/>
      <c r="AN151" s="131"/>
      <c r="AO151" s="131"/>
      <c r="AP151" s="153">
        <v>384</v>
      </c>
      <c r="AQ151" s="138">
        <f t="shared" si="93"/>
        <v>0.8285714285714285</v>
      </c>
      <c r="AR151" s="138">
        <f t="shared" si="94"/>
        <v>0</v>
      </c>
      <c r="AS151" s="131"/>
      <c r="AT151" s="131"/>
    </row>
    <row r="152" spans="1:46" ht="15" hidden="1">
      <c r="A152" s="175">
        <v>13</v>
      </c>
      <c r="B152" s="193" t="s">
        <v>188</v>
      </c>
      <c r="C152" s="190">
        <f t="shared" si="84"/>
        <v>1.2</v>
      </c>
      <c r="D152" s="191"/>
      <c r="E152" s="191">
        <v>0.2</v>
      </c>
      <c r="F152" s="191">
        <v>0.8</v>
      </c>
      <c r="G152" s="191">
        <v>0.2</v>
      </c>
      <c r="H152" s="190"/>
      <c r="I152" s="180">
        <f t="shared" si="85"/>
        <v>0.46</v>
      </c>
      <c r="J152" s="171">
        <f t="shared" si="86"/>
        <v>0</v>
      </c>
      <c r="K152" s="131"/>
      <c r="L152" s="131"/>
      <c r="M152" s="131"/>
      <c r="N152" s="131"/>
      <c r="O152" s="131"/>
      <c r="P152" s="171">
        <f t="shared" si="87"/>
        <v>0.46</v>
      </c>
      <c r="Q152" s="131"/>
      <c r="R152" s="189">
        <v>0.46</v>
      </c>
      <c r="S152" s="131"/>
      <c r="T152" s="131"/>
      <c r="U152" s="131"/>
      <c r="V152" s="169">
        <f t="shared" si="88"/>
        <v>174.342</v>
      </c>
      <c r="W152" s="152">
        <f t="shared" si="89"/>
        <v>0</v>
      </c>
      <c r="X152" s="131"/>
      <c r="Y152" s="131"/>
      <c r="Z152" s="131"/>
      <c r="AA152" s="131"/>
      <c r="AB152" s="131"/>
      <c r="AC152" s="152">
        <f t="shared" si="90"/>
        <v>0</v>
      </c>
      <c r="AD152" s="170">
        <f t="shared" si="91"/>
        <v>0</v>
      </c>
      <c r="AE152" s="131"/>
      <c r="AF152" s="131"/>
      <c r="AG152" s="131"/>
      <c r="AH152" s="131"/>
      <c r="AI152" s="131"/>
      <c r="AJ152" s="170">
        <f t="shared" si="92"/>
        <v>0</v>
      </c>
      <c r="AK152" s="131"/>
      <c r="AL152" s="131"/>
      <c r="AM152" s="131"/>
      <c r="AN152" s="131"/>
      <c r="AO152" s="131"/>
      <c r="AP152" s="131"/>
      <c r="AQ152" s="138">
        <f t="shared" si="93"/>
        <v>0</v>
      </c>
      <c r="AR152" s="138">
        <f t="shared" si="94"/>
        <v>0</v>
      </c>
      <c r="AS152" s="131"/>
      <c r="AT152" s="131"/>
    </row>
    <row r="153" spans="1:46" ht="15" hidden="1">
      <c r="A153" s="175">
        <v>14</v>
      </c>
      <c r="B153" s="190" t="s">
        <v>189</v>
      </c>
      <c r="C153" s="190">
        <f t="shared" si="84"/>
        <v>9.4</v>
      </c>
      <c r="D153" s="191"/>
      <c r="E153" s="191">
        <f>0.2+0.8+0.2+0.2+0.35+0.25+0.3</f>
        <v>2.3</v>
      </c>
      <c r="F153" s="191">
        <v>0.7</v>
      </c>
      <c r="G153" s="191">
        <f>0.67+0.65+0.53+0.52+0.67+0.65+0.6+0.62+0.62+0.32+0.55</f>
        <v>6.4</v>
      </c>
      <c r="H153" s="190"/>
      <c r="I153" s="180">
        <f t="shared" si="85"/>
        <v>8.620000000000001</v>
      </c>
      <c r="J153" s="171">
        <f t="shared" si="86"/>
        <v>3.05</v>
      </c>
      <c r="K153" s="131">
        <v>3.05</v>
      </c>
      <c r="L153" s="131"/>
      <c r="M153" s="131"/>
      <c r="N153" s="131"/>
      <c r="O153" s="131"/>
      <c r="P153" s="171">
        <f t="shared" si="87"/>
        <v>5.57</v>
      </c>
      <c r="Q153" s="131">
        <v>5.57</v>
      </c>
      <c r="R153" s="189"/>
      <c r="S153" s="131"/>
      <c r="T153" s="131"/>
      <c r="U153" s="131"/>
      <c r="V153" s="169">
        <f t="shared" si="88"/>
        <v>1858.9868099999999</v>
      </c>
      <c r="W153" s="152">
        <f t="shared" si="89"/>
        <v>0.8</v>
      </c>
      <c r="X153" s="131"/>
      <c r="Y153" s="131">
        <v>0.2</v>
      </c>
      <c r="Z153" s="131">
        <v>0.6</v>
      </c>
      <c r="AA153" s="131"/>
      <c r="AB153" s="131"/>
      <c r="AC153" s="152">
        <f t="shared" si="90"/>
        <v>0</v>
      </c>
      <c r="AD153" s="170">
        <f t="shared" si="91"/>
        <v>0</v>
      </c>
      <c r="AE153" s="131"/>
      <c r="AF153" s="131"/>
      <c r="AG153" s="131"/>
      <c r="AH153" s="131"/>
      <c r="AI153" s="131"/>
      <c r="AJ153" s="170">
        <f t="shared" si="92"/>
        <v>0</v>
      </c>
      <c r="AK153" s="131"/>
      <c r="AL153" s="131"/>
      <c r="AM153" s="131"/>
      <c r="AN153" s="131"/>
      <c r="AO153" s="131"/>
      <c r="AP153" s="131">
        <v>124</v>
      </c>
      <c r="AQ153" s="138">
        <f t="shared" si="93"/>
        <v>0.0851063829787234</v>
      </c>
      <c r="AR153" s="138">
        <f t="shared" si="94"/>
        <v>0</v>
      </c>
      <c r="AS153" s="131"/>
      <c r="AT153" s="131"/>
    </row>
    <row r="154" spans="1:46" ht="15" hidden="1">
      <c r="A154" s="175">
        <v>15</v>
      </c>
      <c r="B154" s="190" t="s">
        <v>190</v>
      </c>
      <c r="C154" s="190">
        <f t="shared" si="84"/>
        <v>4</v>
      </c>
      <c r="D154" s="191"/>
      <c r="E154" s="191">
        <v>1.2</v>
      </c>
      <c r="F154" s="191">
        <v>1.8</v>
      </c>
      <c r="G154" s="191">
        <v>1</v>
      </c>
      <c r="H154" s="190"/>
      <c r="I154" s="180">
        <f t="shared" si="85"/>
        <v>5.949999999999999</v>
      </c>
      <c r="J154" s="171">
        <f t="shared" si="86"/>
        <v>1.35</v>
      </c>
      <c r="K154" s="131"/>
      <c r="L154" s="131">
        <v>1.35</v>
      </c>
      <c r="M154" s="131"/>
      <c r="N154" s="131"/>
      <c r="O154" s="131"/>
      <c r="P154" s="171">
        <f t="shared" si="87"/>
        <v>4.6</v>
      </c>
      <c r="Q154" s="131"/>
      <c r="R154" s="189"/>
      <c r="S154" s="131"/>
      <c r="T154" s="131">
        <v>4.6</v>
      </c>
      <c r="U154" s="131"/>
      <c r="V154" s="169">
        <f t="shared" si="88"/>
        <v>849.8476</v>
      </c>
      <c r="W154" s="152">
        <f t="shared" si="89"/>
        <v>1.7000000000000002</v>
      </c>
      <c r="X154" s="131"/>
      <c r="Y154" s="131">
        <v>0.9</v>
      </c>
      <c r="Z154" s="131">
        <v>0.8</v>
      </c>
      <c r="AA154" s="131"/>
      <c r="AB154" s="131"/>
      <c r="AC154" s="152">
        <f t="shared" si="90"/>
        <v>0</v>
      </c>
      <c r="AD154" s="170">
        <f t="shared" si="91"/>
        <v>0</v>
      </c>
      <c r="AE154" s="131"/>
      <c r="AF154" s="131"/>
      <c r="AG154" s="131"/>
      <c r="AH154" s="131"/>
      <c r="AI154" s="131"/>
      <c r="AJ154" s="170">
        <f t="shared" si="92"/>
        <v>0</v>
      </c>
      <c r="AK154" s="131"/>
      <c r="AL154" s="131"/>
      <c r="AM154" s="131"/>
      <c r="AN154" s="131"/>
      <c r="AO154" s="131"/>
      <c r="AP154" s="131">
        <v>271</v>
      </c>
      <c r="AQ154" s="138">
        <f t="shared" si="93"/>
        <v>0.42500000000000004</v>
      </c>
      <c r="AR154" s="138">
        <f t="shared" si="94"/>
        <v>0</v>
      </c>
      <c r="AS154" s="131"/>
      <c r="AT154" s="131"/>
    </row>
    <row r="155" spans="1:46" ht="15" hidden="1">
      <c r="A155" s="175">
        <v>16</v>
      </c>
      <c r="B155" s="190" t="s">
        <v>191</v>
      </c>
      <c r="C155" s="190">
        <f t="shared" si="84"/>
        <v>1.8349999999999997</v>
      </c>
      <c r="D155" s="191"/>
      <c r="E155" s="191">
        <f>0.736+0.46+0.174+0.313</f>
        <v>1.6829999999999998</v>
      </c>
      <c r="F155" s="191">
        <f>0.12+0.032</f>
        <v>0.152</v>
      </c>
      <c r="G155" s="191"/>
      <c r="H155" s="190"/>
      <c r="I155" s="180">
        <f t="shared" si="85"/>
        <v>0.75</v>
      </c>
      <c r="J155" s="171">
        <f t="shared" si="86"/>
        <v>0.18</v>
      </c>
      <c r="K155" s="131"/>
      <c r="L155" s="131"/>
      <c r="M155" s="131">
        <v>0.18</v>
      </c>
      <c r="N155" s="131"/>
      <c r="O155" s="131"/>
      <c r="P155" s="171">
        <f t="shared" si="87"/>
        <v>0.57</v>
      </c>
      <c r="Q155" s="131"/>
      <c r="R155" s="189"/>
      <c r="S155" s="131">
        <v>0.57</v>
      </c>
      <c r="T155" s="131"/>
      <c r="U155" s="131"/>
      <c r="V155" s="169">
        <f t="shared" si="88"/>
        <v>366.00389999999993</v>
      </c>
      <c r="W155" s="152">
        <f t="shared" si="89"/>
        <v>1.4200000000000004</v>
      </c>
      <c r="X155" s="131"/>
      <c r="Y155" s="131">
        <v>1.3700000000000003</v>
      </c>
      <c r="Z155" s="131">
        <v>0.05</v>
      </c>
      <c r="AA155" s="131"/>
      <c r="AB155" s="131"/>
      <c r="AC155" s="152">
        <f t="shared" si="90"/>
        <v>0.2</v>
      </c>
      <c r="AD155" s="170">
        <f t="shared" si="91"/>
        <v>0</v>
      </c>
      <c r="AE155" s="131"/>
      <c r="AF155" s="131"/>
      <c r="AG155" s="131"/>
      <c r="AH155" s="131"/>
      <c r="AI155" s="131"/>
      <c r="AJ155" s="170">
        <f t="shared" si="92"/>
        <v>0.2</v>
      </c>
      <c r="AK155" s="131"/>
      <c r="AL155" s="131"/>
      <c r="AM155" s="131"/>
      <c r="AN155" s="131">
        <v>0.2</v>
      </c>
      <c r="AO155" s="131"/>
      <c r="AP155" s="131">
        <v>251</v>
      </c>
      <c r="AQ155" s="138">
        <f t="shared" si="93"/>
        <v>0.7738419618528614</v>
      </c>
      <c r="AR155" s="138">
        <f t="shared" si="94"/>
        <v>0.26666666666666666</v>
      </c>
      <c r="AS155" s="131"/>
      <c r="AT155" s="131"/>
    </row>
    <row r="156" spans="1:46" ht="15" hidden="1">
      <c r="A156" s="175">
        <v>17</v>
      </c>
      <c r="B156" s="190" t="s">
        <v>192</v>
      </c>
      <c r="C156" s="190">
        <f t="shared" si="84"/>
        <v>0.8620000000000001</v>
      </c>
      <c r="D156" s="191"/>
      <c r="E156" s="191"/>
      <c r="F156" s="191">
        <f>0.07+0.05+0.1+0.045+0.08+0.047+0.06+0.05+0.06+0.3</f>
        <v>0.8620000000000001</v>
      </c>
      <c r="G156" s="191"/>
      <c r="H156" s="190"/>
      <c r="I156" s="180">
        <f t="shared" si="85"/>
        <v>0.6</v>
      </c>
      <c r="J156" s="171">
        <f t="shared" si="86"/>
        <v>0</v>
      </c>
      <c r="K156" s="131"/>
      <c r="L156" s="131"/>
      <c r="M156" s="131"/>
      <c r="N156" s="131"/>
      <c r="O156" s="131"/>
      <c r="P156" s="171">
        <f t="shared" si="87"/>
        <v>0.6</v>
      </c>
      <c r="Q156" s="131">
        <v>0.6</v>
      </c>
      <c r="R156" s="189"/>
      <c r="S156" s="131"/>
      <c r="T156" s="131"/>
      <c r="U156" s="131"/>
      <c r="V156" s="169">
        <f t="shared" si="88"/>
        <v>139.89744000000002</v>
      </c>
      <c r="W156" s="152">
        <f t="shared" si="89"/>
        <v>0.1</v>
      </c>
      <c r="X156" s="131"/>
      <c r="Y156" s="131"/>
      <c r="Z156" s="131">
        <v>0.1</v>
      </c>
      <c r="AA156" s="131"/>
      <c r="AB156" s="131"/>
      <c r="AC156" s="152">
        <f t="shared" si="90"/>
        <v>0</v>
      </c>
      <c r="AD156" s="170">
        <f t="shared" si="91"/>
        <v>0</v>
      </c>
      <c r="AE156" s="131"/>
      <c r="AF156" s="131"/>
      <c r="AG156" s="131"/>
      <c r="AH156" s="131"/>
      <c r="AI156" s="131"/>
      <c r="AJ156" s="170">
        <f t="shared" si="92"/>
        <v>0</v>
      </c>
      <c r="AK156" s="131"/>
      <c r="AL156" s="131"/>
      <c r="AM156" s="131"/>
      <c r="AN156" s="131"/>
      <c r="AO156" s="131"/>
      <c r="AP156" s="131">
        <v>16.3</v>
      </c>
      <c r="AQ156" s="138">
        <f t="shared" si="93"/>
        <v>0.11600928074245939</v>
      </c>
      <c r="AR156" s="138">
        <f t="shared" si="94"/>
        <v>0</v>
      </c>
      <c r="AS156" s="131"/>
      <c r="AT156" s="131"/>
    </row>
    <row r="157" spans="1:46" ht="15" hidden="1">
      <c r="A157" s="175">
        <v>18</v>
      </c>
      <c r="B157" s="190" t="s">
        <v>193</v>
      </c>
      <c r="C157" s="190">
        <f t="shared" si="84"/>
        <v>2.6300000000000012</v>
      </c>
      <c r="D157" s="191"/>
      <c r="E157" s="191"/>
      <c r="F157" s="191">
        <f>0.2+0.15+0.3+0.065+0.18+0.05+0.05+0.1+0.1+0.1+0.05+0.06+0.07+0.05+0.05+0.04+0.12+0.05+0.03+0.05+0.07+0.05+0.05+0.08+0.1+0.1+0.035+0.08+0.06+0.04+0.1</f>
        <v>2.6300000000000012</v>
      </c>
      <c r="G157" s="191"/>
      <c r="H157" s="190"/>
      <c r="I157" s="180">
        <f t="shared" si="85"/>
        <v>0</v>
      </c>
      <c r="J157" s="171">
        <f t="shared" si="86"/>
        <v>0</v>
      </c>
      <c r="K157" s="131"/>
      <c r="L157" s="131"/>
      <c r="M157" s="131"/>
      <c r="N157" s="131"/>
      <c r="O157" s="131"/>
      <c r="P157" s="171">
        <f t="shared" si="87"/>
        <v>0</v>
      </c>
      <c r="Q157" s="131"/>
      <c r="R157" s="189"/>
      <c r="S157" s="131"/>
      <c r="T157" s="131"/>
      <c r="U157" s="131"/>
      <c r="V157" s="169">
        <f t="shared" si="88"/>
        <v>293.8236000000001</v>
      </c>
      <c r="W157" s="152">
        <f t="shared" si="89"/>
        <v>0.73</v>
      </c>
      <c r="X157" s="131"/>
      <c r="Y157" s="131"/>
      <c r="Z157" s="131">
        <v>0.73</v>
      </c>
      <c r="AA157" s="131"/>
      <c r="AB157" s="131"/>
      <c r="AC157" s="152">
        <f t="shared" si="90"/>
        <v>0</v>
      </c>
      <c r="AD157" s="170">
        <f t="shared" si="91"/>
        <v>0</v>
      </c>
      <c r="AE157" s="131"/>
      <c r="AF157" s="131"/>
      <c r="AG157" s="131"/>
      <c r="AH157" s="131"/>
      <c r="AI157" s="131"/>
      <c r="AJ157" s="170">
        <f t="shared" si="92"/>
        <v>0</v>
      </c>
      <c r="AK157" s="131"/>
      <c r="AL157" s="131"/>
      <c r="AM157" s="131"/>
      <c r="AN157" s="131"/>
      <c r="AO157" s="131"/>
      <c r="AP157" s="131">
        <v>180.9</v>
      </c>
      <c r="AQ157" s="138">
        <f t="shared" si="93"/>
        <v>0.27756653992395425</v>
      </c>
      <c r="AR157" s="138"/>
      <c r="AS157" s="131"/>
      <c r="AT157" s="131"/>
    </row>
    <row r="158" spans="1:46" ht="15" hidden="1">
      <c r="A158" s="175">
        <v>19</v>
      </c>
      <c r="B158" s="190" t="s">
        <v>194</v>
      </c>
      <c r="C158" s="190">
        <f t="shared" si="84"/>
        <v>2.6399999999999997</v>
      </c>
      <c r="D158" s="191"/>
      <c r="E158" s="191">
        <v>0.5</v>
      </c>
      <c r="F158" s="191">
        <v>1.06</v>
      </c>
      <c r="G158" s="191">
        <f>0.1+0.28+0.1+0.2+0.2+0.2</f>
        <v>1.0799999999999998</v>
      </c>
      <c r="H158" s="190"/>
      <c r="I158" s="180">
        <f t="shared" si="85"/>
        <v>0</v>
      </c>
      <c r="J158" s="171">
        <f t="shared" si="86"/>
        <v>0</v>
      </c>
      <c r="K158" s="131"/>
      <c r="L158" s="131"/>
      <c r="M158" s="131"/>
      <c r="N158" s="131"/>
      <c r="O158" s="131"/>
      <c r="P158" s="171">
        <f t="shared" si="87"/>
        <v>0</v>
      </c>
      <c r="Q158" s="131"/>
      <c r="R158" s="189"/>
      <c r="S158" s="131"/>
      <c r="T158" s="131"/>
      <c r="U158" s="131"/>
      <c r="V158" s="169">
        <f t="shared" si="88"/>
        <v>325.6008</v>
      </c>
      <c r="W158" s="152">
        <f t="shared" si="89"/>
        <v>1.052</v>
      </c>
      <c r="X158" s="131"/>
      <c r="Y158" s="131">
        <v>0.07</v>
      </c>
      <c r="Z158" s="131">
        <v>0.55</v>
      </c>
      <c r="AA158" s="131">
        <v>0.432</v>
      </c>
      <c r="AB158" s="131"/>
      <c r="AC158" s="152">
        <f t="shared" si="90"/>
        <v>0</v>
      </c>
      <c r="AD158" s="170">
        <f t="shared" si="91"/>
        <v>0</v>
      </c>
      <c r="AE158" s="131"/>
      <c r="AF158" s="131"/>
      <c r="AG158" s="131"/>
      <c r="AH158" s="131"/>
      <c r="AI158" s="131"/>
      <c r="AJ158" s="170">
        <f t="shared" si="92"/>
        <v>0</v>
      </c>
      <c r="AK158" s="131"/>
      <c r="AL158" s="131"/>
      <c r="AM158" s="131"/>
      <c r="AN158" s="131"/>
      <c r="AO158" s="131"/>
      <c r="AP158" s="131">
        <v>136</v>
      </c>
      <c r="AQ158" s="138">
        <f t="shared" si="93"/>
        <v>0.39848484848484855</v>
      </c>
      <c r="AR158" s="138"/>
      <c r="AS158" s="131"/>
      <c r="AT158" s="131"/>
    </row>
    <row r="159" spans="1:46" ht="15" hidden="1">
      <c r="A159" s="175">
        <v>20</v>
      </c>
      <c r="B159" s="194" t="s">
        <v>195</v>
      </c>
      <c r="C159" s="190">
        <f t="shared" si="84"/>
        <v>1.3445</v>
      </c>
      <c r="D159" s="191"/>
      <c r="E159" s="191">
        <f>0.0355+0.032</f>
        <v>0.0675</v>
      </c>
      <c r="F159" s="191">
        <f>0.09+0.195+0.126+0.047+0.039+0.065+0.08</f>
        <v>0.642</v>
      </c>
      <c r="G159" s="191">
        <f>0.03+0.329+0.276</f>
        <v>0.635</v>
      </c>
      <c r="H159" s="190"/>
      <c r="I159" s="180">
        <f t="shared" si="85"/>
        <v>2.38</v>
      </c>
      <c r="J159" s="171">
        <f t="shared" si="86"/>
        <v>0</v>
      </c>
      <c r="K159" s="131"/>
      <c r="L159" s="131"/>
      <c r="M159" s="131"/>
      <c r="N159" s="131"/>
      <c r="O159" s="131"/>
      <c r="P159" s="171">
        <f t="shared" si="87"/>
        <v>2.38</v>
      </c>
      <c r="Q159" s="131"/>
      <c r="R159" s="189">
        <v>2.38</v>
      </c>
      <c r="S159" s="131"/>
      <c r="T159" s="131"/>
      <c r="U159" s="131"/>
      <c r="V159" s="169">
        <f t="shared" si="88"/>
        <v>299.28864</v>
      </c>
      <c r="W159" s="152">
        <f t="shared" si="89"/>
        <v>0.573</v>
      </c>
      <c r="X159" s="131"/>
      <c r="Y159" s="131"/>
      <c r="Z159" s="131"/>
      <c r="AA159" s="131">
        <v>0.573</v>
      </c>
      <c r="AB159" s="131"/>
      <c r="AC159" s="152">
        <f t="shared" si="90"/>
        <v>0</v>
      </c>
      <c r="AD159" s="170">
        <f t="shared" si="91"/>
        <v>0</v>
      </c>
      <c r="AE159" s="131"/>
      <c r="AF159" s="131"/>
      <c r="AG159" s="131"/>
      <c r="AH159" s="131"/>
      <c r="AI159" s="131"/>
      <c r="AJ159" s="170">
        <f t="shared" si="92"/>
        <v>0</v>
      </c>
      <c r="AK159" s="131"/>
      <c r="AL159" s="131"/>
      <c r="AM159" s="131"/>
      <c r="AN159" s="131"/>
      <c r="AO159" s="131"/>
      <c r="AP159" s="131">
        <v>107</v>
      </c>
      <c r="AQ159" s="138">
        <f t="shared" si="93"/>
        <v>0.42618073633320935</v>
      </c>
      <c r="AR159" s="138">
        <f t="shared" si="94"/>
        <v>0</v>
      </c>
      <c r="AS159" s="131"/>
      <c r="AT159" s="131"/>
    </row>
    <row r="160" spans="1:46" ht="15" hidden="1">
      <c r="A160" s="175">
        <v>21</v>
      </c>
      <c r="B160" s="194" t="s">
        <v>196</v>
      </c>
      <c r="C160" s="190">
        <f t="shared" si="84"/>
        <v>4.162999999999999</v>
      </c>
      <c r="D160" s="191"/>
      <c r="E160" s="191"/>
      <c r="F160" s="191">
        <f>0.15+0.07+0.08+0.08+0.08+0.03+0.07+0.08+0.1+0.206+0.145+0.165+0.1+0.226+0.05+0.4+0.2+0.14+0.545+0.13+0.07+0.12+0.085+0.08+0.03+0.031+0.03+0.03</f>
        <v>3.5229999999999997</v>
      </c>
      <c r="G160" s="191">
        <f>0.32+0.32</f>
        <v>0.64</v>
      </c>
      <c r="H160" s="190"/>
      <c r="I160" s="180">
        <f t="shared" si="85"/>
        <v>3.517</v>
      </c>
      <c r="J160" s="171">
        <f t="shared" si="86"/>
        <v>0</v>
      </c>
      <c r="K160" s="131"/>
      <c r="L160" s="131"/>
      <c r="M160" s="131"/>
      <c r="N160" s="131"/>
      <c r="O160" s="131"/>
      <c r="P160" s="171">
        <f t="shared" si="87"/>
        <v>3.517</v>
      </c>
      <c r="Q160" s="131">
        <v>3.292</v>
      </c>
      <c r="R160" s="189">
        <v>0.225</v>
      </c>
      <c r="S160" s="131"/>
      <c r="T160" s="131"/>
      <c r="U160" s="131"/>
      <c r="V160" s="169">
        <f t="shared" si="88"/>
        <v>717.9829959999998</v>
      </c>
      <c r="W160" s="152">
        <f t="shared" si="89"/>
        <v>0.35</v>
      </c>
      <c r="X160" s="131"/>
      <c r="Y160" s="131"/>
      <c r="Z160" s="131">
        <v>0.35</v>
      </c>
      <c r="AA160" s="131"/>
      <c r="AB160" s="131"/>
      <c r="AC160" s="152">
        <f t="shared" si="90"/>
        <v>0</v>
      </c>
      <c r="AD160" s="170">
        <f t="shared" si="91"/>
        <v>0</v>
      </c>
      <c r="AE160" s="131"/>
      <c r="AF160" s="131"/>
      <c r="AG160" s="131"/>
      <c r="AH160" s="131"/>
      <c r="AI160" s="131"/>
      <c r="AJ160" s="170">
        <f t="shared" si="92"/>
        <v>0</v>
      </c>
      <c r="AK160" s="131"/>
      <c r="AL160" s="131"/>
      <c r="AM160" s="131"/>
      <c r="AN160" s="131"/>
      <c r="AO160" s="131"/>
      <c r="AP160" s="131">
        <v>59.7</v>
      </c>
      <c r="AQ160" s="138">
        <f t="shared" si="93"/>
        <v>0.08407398510689408</v>
      </c>
      <c r="AR160" s="138">
        <f t="shared" si="94"/>
        <v>0</v>
      </c>
      <c r="AS160" s="131"/>
      <c r="AT160" s="131"/>
    </row>
    <row r="161" spans="1:46" ht="15" hidden="1">
      <c r="A161" s="175">
        <v>22</v>
      </c>
      <c r="B161" s="194" t="s">
        <v>197</v>
      </c>
      <c r="C161" s="190">
        <f t="shared" si="84"/>
        <v>3.915</v>
      </c>
      <c r="D161" s="191"/>
      <c r="E161" s="191">
        <v>1</v>
      </c>
      <c r="F161" s="191">
        <v>2.915</v>
      </c>
      <c r="G161" s="191"/>
      <c r="H161" s="190"/>
      <c r="I161" s="180">
        <f t="shared" si="85"/>
        <v>0.9299999999999999</v>
      </c>
      <c r="J161" s="171">
        <f t="shared" si="86"/>
        <v>0</v>
      </c>
      <c r="K161" s="131"/>
      <c r="L161" s="131"/>
      <c r="M161" s="131"/>
      <c r="N161" s="131"/>
      <c r="O161" s="131"/>
      <c r="P161" s="171">
        <f t="shared" si="87"/>
        <v>0.9299999999999999</v>
      </c>
      <c r="Q161" s="131"/>
      <c r="R161" s="189"/>
      <c r="S161" s="131">
        <v>0.42</v>
      </c>
      <c r="T161" s="131">
        <v>0.51</v>
      </c>
      <c r="U161" s="131"/>
      <c r="V161" s="169">
        <f t="shared" si="88"/>
        <v>555.8793000000001</v>
      </c>
      <c r="W161" s="152">
        <f t="shared" si="89"/>
        <v>2.4000000000000004</v>
      </c>
      <c r="X161" s="131"/>
      <c r="Y161" s="131"/>
      <c r="Z161" s="131">
        <v>2.4000000000000004</v>
      </c>
      <c r="AA161" s="131"/>
      <c r="AB161" s="131"/>
      <c r="AC161" s="152">
        <f t="shared" si="90"/>
        <v>0.6</v>
      </c>
      <c r="AD161" s="170">
        <f t="shared" si="91"/>
        <v>0.6</v>
      </c>
      <c r="AE161" s="131"/>
      <c r="AF161" s="131"/>
      <c r="AG161" s="131"/>
      <c r="AH161" s="131">
        <v>0.6</v>
      </c>
      <c r="AI161" s="131"/>
      <c r="AJ161" s="170">
        <f t="shared" si="92"/>
        <v>0</v>
      </c>
      <c r="AK161" s="131"/>
      <c r="AL161" s="131"/>
      <c r="AM161" s="131"/>
      <c r="AN161" s="131"/>
      <c r="AO161" s="131"/>
      <c r="AP161" s="131">
        <v>296.2</v>
      </c>
      <c r="AQ161" s="138">
        <f t="shared" si="93"/>
        <v>0.6130268199233717</v>
      </c>
      <c r="AR161" s="138">
        <f t="shared" si="94"/>
        <v>0.6451612903225806</v>
      </c>
      <c r="AS161" s="131"/>
      <c r="AT161" s="131"/>
    </row>
    <row r="162" spans="1:46" ht="15" hidden="1">
      <c r="A162" s="175">
        <v>23</v>
      </c>
      <c r="B162" s="194" t="s">
        <v>198</v>
      </c>
      <c r="C162" s="190">
        <f t="shared" si="84"/>
        <v>3.9000000000000004</v>
      </c>
      <c r="D162" s="191"/>
      <c r="E162" s="191">
        <f>1+0.5</f>
        <v>1.5</v>
      </c>
      <c r="F162" s="191">
        <v>1.35</v>
      </c>
      <c r="G162" s="191">
        <v>0.8</v>
      </c>
      <c r="H162" s="190">
        <v>0.25</v>
      </c>
      <c r="I162" s="180">
        <f t="shared" si="85"/>
        <v>0</v>
      </c>
      <c r="J162" s="171">
        <f t="shared" si="86"/>
        <v>0</v>
      </c>
      <c r="K162" s="131"/>
      <c r="L162" s="131"/>
      <c r="M162" s="131"/>
      <c r="N162" s="131"/>
      <c r="O162" s="131"/>
      <c r="P162" s="171">
        <f t="shared" si="87"/>
        <v>0</v>
      </c>
      <c r="Q162" s="131"/>
      <c r="R162" s="189"/>
      <c r="S162" s="131"/>
      <c r="T162" s="131"/>
      <c r="U162" s="131"/>
      <c r="V162" s="169">
        <f t="shared" si="88"/>
        <v>531.678</v>
      </c>
      <c r="W162" s="152">
        <f t="shared" si="89"/>
        <v>0.664</v>
      </c>
      <c r="X162" s="131"/>
      <c r="Y162" s="131">
        <v>0.5</v>
      </c>
      <c r="Z162" s="131">
        <v>0.164</v>
      </c>
      <c r="AA162" s="131"/>
      <c r="AB162" s="131"/>
      <c r="AC162" s="152">
        <f t="shared" si="90"/>
        <v>0</v>
      </c>
      <c r="AD162" s="170">
        <f t="shared" si="91"/>
        <v>0</v>
      </c>
      <c r="AE162" s="131"/>
      <c r="AF162" s="131"/>
      <c r="AG162" s="131"/>
      <c r="AH162" s="131"/>
      <c r="AI162" s="131"/>
      <c r="AJ162" s="170">
        <f t="shared" si="92"/>
        <v>0</v>
      </c>
      <c r="AK162" s="131"/>
      <c r="AL162" s="131"/>
      <c r="AM162" s="131"/>
      <c r="AN162" s="131"/>
      <c r="AO162" s="131"/>
      <c r="AP162" s="131">
        <v>99.5</v>
      </c>
      <c r="AQ162" s="138">
        <f t="shared" si="93"/>
        <v>0.17025641025641025</v>
      </c>
      <c r="AR162" s="138"/>
      <c r="AS162" s="131"/>
      <c r="AT162" s="131"/>
    </row>
    <row r="163" spans="1:46" ht="15" hidden="1">
      <c r="A163" s="175">
        <v>24</v>
      </c>
      <c r="B163" s="194" t="s">
        <v>199</v>
      </c>
      <c r="C163" s="190">
        <f t="shared" si="84"/>
        <v>3.5</v>
      </c>
      <c r="D163" s="191"/>
      <c r="E163" s="191"/>
      <c r="F163" s="191">
        <v>3.5</v>
      </c>
      <c r="G163" s="191"/>
      <c r="H163" s="190"/>
      <c r="I163" s="180">
        <f t="shared" si="85"/>
        <v>0</v>
      </c>
      <c r="J163" s="171">
        <f t="shared" si="86"/>
        <v>0</v>
      </c>
      <c r="K163" s="131"/>
      <c r="L163" s="131"/>
      <c r="M163" s="131"/>
      <c r="N163" s="131"/>
      <c r="O163" s="131"/>
      <c r="P163" s="171">
        <f t="shared" si="87"/>
        <v>0</v>
      </c>
      <c r="Q163" s="131"/>
      <c r="R163" s="189"/>
      <c r="S163" s="131"/>
      <c r="T163" s="131"/>
      <c r="U163" s="131"/>
      <c r="V163" s="169">
        <f t="shared" si="88"/>
        <v>391.02</v>
      </c>
      <c r="W163" s="152">
        <f t="shared" si="89"/>
        <v>0</v>
      </c>
      <c r="X163" s="131"/>
      <c r="Y163" s="131"/>
      <c r="Z163" s="131"/>
      <c r="AA163" s="131"/>
      <c r="AB163" s="131"/>
      <c r="AC163" s="152">
        <f t="shared" si="90"/>
        <v>0</v>
      </c>
      <c r="AD163" s="170">
        <f t="shared" si="91"/>
        <v>0</v>
      </c>
      <c r="AE163" s="131"/>
      <c r="AF163" s="131"/>
      <c r="AG163" s="131"/>
      <c r="AH163" s="131"/>
      <c r="AI163" s="131"/>
      <c r="AJ163" s="170">
        <f t="shared" si="92"/>
        <v>0</v>
      </c>
      <c r="AK163" s="131"/>
      <c r="AL163" s="131"/>
      <c r="AM163" s="131"/>
      <c r="AN163" s="131"/>
      <c r="AO163" s="131"/>
      <c r="AP163" s="131"/>
      <c r="AQ163" s="138">
        <f t="shared" si="93"/>
        <v>0</v>
      </c>
      <c r="AR163" s="138"/>
      <c r="AS163" s="131"/>
      <c r="AT163" s="131"/>
    </row>
    <row r="164" spans="1:46" ht="15" hidden="1">
      <c r="A164" s="175">
        <v>25</v>
      </c>
      <c r="B164" s="194" t="s">
        <v>200</v>
      </c>
      <c r="C164" s="190">
        <f t="shared" si="84"/>
        <v>3.41</v>
      </c>
      <c r="D164" s="191"/>
      <c r="E164" s="191">
        <v>1</v>
      </c>
      <c r="F164" s="191">
        <v>2.41</v>
      </c>
      <c r="G164" s="191"/>
      <c r="H164" s="190"/>
      <c r="I164" s="180">
        <f t="shared" si="85"/>
        <v>0</v>
      </c>
      <c r="J164" s="171">
        <f t="shared" si="86"/>
        <v>0</v>
      </c>
      <c r="K164" s="131"/>
      <c r="L164" s="131"/>
      <c r="M164" s="131"/>
      <c r="N164" s="131"/>
      <c r="O164" s="131"/>
      <c r="P164" s="171">
        <f t="shared" si="87"/>
        <v>0</v>
      </c>
      <c r="Q164" s="131"/>
      <c r="R164" s="189"/>
      <c r="S164" s="131"/>
      <c r="T164" s="131"/>
      <c r="U164" s="131"/>
      <c r="V164" s="169">
        <f t="shared" si="88"/>
        <v>442.28520000000003</v>
      </c>
      <c r="W164" s="152">
        <f t="shared" si="89"/>
        <v>3.8</v>
      </c>
      <c r="X164" s="131"/>
      <c r="Y164" s="131"/>
      <c r="Z164" s="131">
        <v>3.8</v>
      </c>
      <c r="AA164" s="131"/>
      <c r="AB164" s="131"/>
      <c r="AC164" s="152">
        <f t="shared" si="90"/>
        <v>0</v>
      </c>
      <c r="AD164" s="170">
        <f t="shared" si="91"/>
        <v>0</v>
      </c>
      <c r="AE164" s="131"/>
      <c r="AF164" s="131"/>
      <c r="AG164" s="131"/>
      <c r="AH164" s="131"/>
      <c r="AI164" s="131"/>
      <c r="AJ164" s="170">
        <f t="shared" si="92"/>
        <v>0</v>
      </c>
      <c r="AK164" s="131"/>
      <c r="AL164" s="131"/>
      <c r="AM164" s="131"/>
      <c r="AN164" s="131"/>
      <c r="AO164" s="131"/>
      <c r="AP164" s="131">
        <v>382</v>
      </c>
      <c r="AQ164" s="138">
        <f t="shared" si="93"/>
        <v>1.1143695014662756</v>
      </c>
      <c r="AR164" s="138"/>
      <c r="AS164" s="131"/>
      <c r="AT164" s="131"/>
    </row>
    <row r="165" spans="1:46" ht="15" hidden="1">
      <c r="A165" s="175">
        <v>26</v>
      </c>
      <c r="B165" s="190" t="s">
        <v>201</v>
      </c>
      <c r="C165" s="190">
        <f t="shared" si="84"/>
        <v>3</v>
      </c>
      <c r="D165" s="191"/>
      <c r="E165" s="191">
        <v>1</v>
      </c>
      <c r="F165" s="191">
        <v>1.3</v>
      </c>
      <c r="G165" s="191">
        <v>0.7</v>
      </c>
      <c r="H165" s="190"/>
      <c r="I165" s="180">
        <f t="shared" si="85"/>
        <v>6.5</v>
      </c>
      <c r="J165" s="171">
        <f t="shared" si="86"/>
        <v>0.8</v>
      </c>
      <c r="K165" s="131">
        <v>0.8</v>
      </c>
      <c r="L165" s="131"/>
      <c r="M165" s="131"/>
      <c r="N165" s="131"/>
      <c r="O165" s="131"/>
      <c r="P165" s="171">
        <f t="shared" si="87"/>
        <v>5.7</v>
      </c>
      <c r="Q165" s="131">
        <v>5.7</v>
      </c>
      <c r="R165" s="189"/>
      <c r="S165" s="131"/>
      <c r="T165" s="131"/>
      <c r="U165" s="131"/>
      <c r="V165" s="169">
        <f t="shared" si="88"/>
        <v>879.6346</v>
      </c>
      <c r="W165" s="152">
        <f t="shared" si="89"/>
        <v>0</v>
      </c>
      <c r="X165" s="131"/>
      <c r="Y165" s="131"/>
      <c r="Z165" s="131"/>
      <c r="AA165" s="131"/>
      <c r="AB165" s="131"/>
      <c r="AC165" s="152">
        <f t="shared" si="90"/>
        <v>0</v>
      </c>
      <c r="AD165" s="170">
        <f t="shared" si="91"/>
        <v>0</v>
      </c>
      <c r="AE165" s="131"/>
      <c r="AF165" s="131"/>
      <c r="AG165" s="131"/>
      <c r="AH165" s="131"/>
      <c r="AI165" s="131"/>
      <c r="AJ165" s="170">
        <f t="shared" si="92"/>
        <v>0</v>
      </c>
      <c r="AK165" s="131"/>
      <c r="AL165" s="131"/>
      <c r="AM165" s="131"/>
      <c r="AN165" s="131"/>
      <c r="AO165" s="131"/>
      <c r="AP165" s="131"/>
      <c r="AQ165" s="138">
        <f t="shared" si="93"/>
        <v>0</v>
      </c>
      <c r="AR165" s="138">
        <f t="shared" si="94"/>
        <v>0</v>
      </c>
      <c r="AS165" s="131"/>
      <c r="AT165" s="131"/>
    </row>
    <row r="166" spans="1:46" ht="15" hidden="1">
      <c r="A166" s="175">
        <v>27</v>
      </c>
      <c r="B166" s="190" t="s">
        <v>202</v>
      </c>
      <c r="C166" s="190">
        <f t="shared" si="84"/>
        <v>5.1</v>
      </c>
      <c r="D166" s="191"/>
      <c r="E166" s="191">
        <v>1.1</v>
      </c>
      <c r="F166" s="191">
        <f>0.18+0.08+0.1+0.12+0.23+0.06+0.03+0.09+0.13+0.14+0.116+0.09+0.06+0.05+0.06+0.068+0.186+0.03+0.18+0.04+0.04+0.03+0.135+0.1+0.025+0.135+0.065+0.075+0.105+0.35+0.05+0.1+0.25+0.1+0.2+0.1+0.1</f>
        <v>4</v>
      </c>
      <c r="G166" s="191"/>
      <c r="H166" s="190"/>
      <c r="I166" s="180">
        <f t="shared" si="85"/>
        <v>0.68</v>
      </c>
      <c r="J166" s="171">
        <f t="shared" si="86"/>
        <v>0</v>
      </c>
      <c r="K166" s="131"/>
      <c r="L166" s="131"/>
      <c r="M166" s="131"/>
      <c r="N166" s="131"/>
      <c r="O166" s="131"/>
      <c r="P166" s="171">
        <f t="shared" si="87"/>
        <v>0.68</v>
      </c>
      <c r="Q166" s="131"/>
      <c r="R166" s="189">
        <v>0.68</v>
      </c>
      <c r="S166" s="131"/>
      <c r="T166" s="131"/>
      <c r="U166" s="131"/>
      <c r="V166" s="169">
        <f t="shared" si="88"/>
        <v>678.636</v>
      </c>
      <c r="W166" s="152">
        <f t="shared" si="89"/>
        <v>2.6999999999999997</v>
      </c>
      <c r="X166" s="131"/>
      <c r="Y166" s="131">
        <v>0.118</v>
      </c>
      <c r="Z166" s="131">
        <v>2.582</v>
      </c>
      <c r="AA166" s="131"/>
      <c r="AB166" s="131"/>
      <c r="AC166" s="152">
        <f t="shared" si="90"/>
        <v>0</v>
      </c>
      <c r="AD166" s="170">
        <f t="shared" si="91"/>
        <v>0</v>
      </c>
      <c r="AE166" s="131"/>
      <c r="AF166" s="131"/>
      <c r="AG166" s="131"/>
      <c r="AH166" s="131"/>
      <c r="AI166" s="131"/>
      <c r="AJ166" s="170">
        <f t="shared" si="92"/>
        <v>0</v>
      </c>
      <c r="AK166" s="131"/>
      <c r="AL166" s="131"/>
      <c r="AM166" s="131"/>
      <c r="AN166" s="131"/>
      <c r="AO166" s="131"/>
      <c r="AP166" s="131">
        <v>280</v>
      </c>
      <c r="AQ166" s="138">
        <f t="shared" si="93"/>
        <v>0.5294117647058824</v>
      </c>
      <c r="AR166" s="138">
        <f t="shared" si="94"/>
        <v>0</v>
      </c>
      <c r="AS166" s="131"/>
      <c r="AT166" s="131"/>
    </row>
    <row r="167" spans="1:46" ht="15" hidden="1">
      <c r="A167" s="175">
        <v>28</v>
      </c>
      <c r="B167" s="190" t="s">
        <v>203</v>
      </c>
      <c r="C167" s="190">
        <f t="shared" si="84"/>
        <v>2.267</v>
      </c>
      <c r="D167" s="191"/>
      <c r="E167" s="191"/>
      <c r="F167" s="191">
        <v>1.067</v>
      </c>
      <c r="G167" s="191">
        <v>1.2</v>
      </c>
      <c r="H167" s="190"/>
      <c r="I167" s="180">
        <f t="shared" si="85"/>
        <v>0</v>
      </c>
      <c r="J167" s="171">
        <f t="shared" si="86"/>
        <v>0</v>
      </c>
      <c r="K167" s="131"/>
      <c r="L167" s="131"/>
      <c r="M167" s="131"/>
      <c r="N167" s="131"/>
      <c r="O167" s="131"/>
      <c r="P167" s="171">
        <f t="shared" si="87"/>
        <v>0</v>
      </c>
      <c r="Q167" s="131"/>
      <c r="R167" s="189"/>
      <c r="S167" s="131"/>
      <c r="T167" s="131"/>
      <c r="U167" s="131"/>
      <c r="V167" s="169">
        <f t="shared" si="88"/>
        <v>253.26923999999997</v>
      </c>
      <c r="W167" s="152">
        <f t="shared" si="89"/>
        <v>1.4000000000000001</v>
      </c>
      <c r="X167" s="131"/>
      <c r="Y167" s="131"/>
      <c r="Z167" s="131">
        <v>1.4000000000000001</v>
      </c>
      <c r="AA167" s="131"/>
      <c r="AB167" s="131"/>
      <c r="AC167" s="152">
        <f t="shared" si="90"/>
        <v>0</v>
      </c>
      <c r="AD167" s="170">
        <f t="shared" si="91"/>
        <v>0</v>
      </c>
      <c r="AE167" s="131"/>
      <c r="AF167" s="131"/>
      <c r="AG167" s="131"/>
      <c r="AH167" s="131"/>
      <c r="AI167" s="131"/>
      <c r="AJ167" s="170">
        <f t="shared" si="92"/>
        <v>0</v>
      </c>
      <c r="AK167" s="131"/>
      <c r="AL167" s="131"/>
      <c r="AM167" s="131"/>
      <c r="AN167" s="131"/>
      <c r="AO167" s="131"/>
      <c r="AP167" s="131">
        <v>179</v>
      </c>
      <c r="AQ167" s="138">
        <f t="shared" si="93"/>
        <v>0.6175562417291576</v>
      </c>
      <c r="AR167" s="138"/>
      <c r="AS167" s="131"/>
      <c r="AT167" s="131"/>
    </row>
    <row r="168" spans="1:46" ht="15" hidden="1">
      <c r="A168" s="175">
        <v>29</v>
      </c>
      <c r="B168" s="190" t="s">
        <v>204</v>
      </c>
      <c r="C168" s="190">
        <f t="shared" si="84"/>
        <v>1</v>
      </c>
      <c r="D168" s="191"/>
      <c r="E168" s="191"/>
      <c r="F168" s="191">
        <v>1</v>
      </c>
      <c r="G168" s="191"/>
      <c r="H168" s="190"/>
      <c r="I168" s="180">
        <f t="shared" si="85"/>
        <v>0</v>
      </c>
      <c r="J168" s="171">
        <f t="shared" si="86"/>
        <v>0</v>
      </c>
      <c r="K168" s="131"/>
      <c r="L168" s="131"/>
      <c r="M168" s="131"/>
      <c r="N168" s="131"/>
      <c r="O168" s="131"/>
      <c r="P168" s="171">
        <f t="shared" si="87"/>
        <v>0</v>
      </c>
      <c r="Q168" s="131"/>
      <c r="R168" s="189"/>
      <c r="S168" s="131"/>
      <c r="T168" s="131"/>
      <c r="U168" s="131"/>
      <c r="V168" s="169">
        <f t="shared" si="88"/>
        <v>111.72</v>
      </c>
      <c r="W168" s="152">
        <f t="shared" si="89"/>
        <v>0</v>
      </c>
      <c r="X168" s="131"/>
      <c r="Y168" s="131"/>
      <c r="Z168" s="131"/>
      <c r="AA168" s="131"/>
      <c r="AB168" s="131"/>
      <c r="AC168" s="152">
        <f t="shared" si="90"/>
        <v>0</v>
      </c>
      <c r="AD168" s="170">
        <f t="shared" si="91"/>
        <v>0</v>
      </c>
      <c r="AE168" s="131"/>
      <c r="AF168" s="131"/>
      <c r="AG168" s="131"/>
      <c r="AH168" s="131"/>
      <c r="AI168" s="131"/>
      <c r="AJ168" s="170">
        <f t="shared" si="92"/>
        <v>0</v>
      </c>
      <c r="AK168" s="131"/>
      <c r="AL168" s="131"/>
      <c r="AM168" s="131"/>
      <c r="AN168" s="131"/>
      <c r="AO168" s="131"/>
      <c r="AP168" s="131"/>
      <c r="AQ168" s="138">
        <f t="shared" si="93"/>
        <v>0</v>
      </c>
      <c r="AR168" s="138"/>
      <c r="AS168" s="131"/>
      <c r="AT168" s="131"/>
    </row>
    <row r="169" spans="1:46" ht="15" hidden="1">
      <c r="A169" s="175">
        <v>30</v>
      </c>
      <c r="B169" s="190" t="s">
        <v>205</v>
      </c>
      <c r="C169" s="190">
        <f t="shared" si="84"/>
        <v>1</v>
      </c>
      <c r="D169" s="191"/>
      <c r="E169" s="191"/>
      <c r="F169" s="191">
        <v>1</v>
      </c>
      <c r="G169" s="191"/>
      <c r="H169" s="190"/>
      <c r="I169" s="180">
        <f t="shared" si="85"/>
        <v>1.24</v>
      </c>
      <c r="J169" s="171">
        <f t="shared" si="86"/>
        <v>0.35</v>
      </c>
      <c r="K169" s="131"/>
      <c r="L169" s="131"/>
      <c r="M169" s="131">
        <v>0.35</v>
      </c>
      <c r="N169" s="131"/>
      <c r="O169" s="131"/>
      <c r="P169" s="171">
        <f t="shared" si="87"/>
        <v>0.89</v>
      </c>
      <c r="Q169" s="131"/>
      <c r="R169" s="189"/>
      <c r="S169" s="131">
        <v>0.89</v>
      </c>
      <c r="T169" s="131"/>
      <c r="U169" s="131"/>
      <c r="V169" s="169">
        <f t="shared" si="88"/>
        <v>207.78839</v>
      </c>
      <c r="W169" s="152">
        <f t="shared" si="89"/>
        <v>0.8</v>
      </c>
      <c r="X169" s="131"/>
      <c r="Y169" s="131"/>
      <c r="Z169" s="131">
        <v>0.8</v>
      </c>
      <c r="AA169" s="131"/>
      <c r="AB169" s="131"/>
      <c r="AC169" s="152">
        <f t="shared" si="90"/>
        <v>0</v>
      </c>
      <c r="AD169" s="170">
        <f t="shared" si="91"/>
        <v>0</v>
      </c>
      <c r="AE169" s="131"/>
      <c r="AF169" s="131"/>
      <c r="AG169" s="131"/>
      <c r="AH169" s="131"/>
      <c r="AI169" s="131"/>
      <c r="AJ169" s="170">
        <f t="shared" si="92"/>
        <v>0</v>
      </c>
      <c r="AK169" s="131"/>
      <c r="AL169" s="131"/>
      <c r="AM169" s="131"/>
      <c r="AN169" s="131"/>
      <c r="AO169" s="131"/>
      <c r="AP169" s="131">
        <v>98</v>
      </c>
      <c r="AQ169" s="138">
        <f t="shared" si="93"/>
        <v>0.8</v>
      </c>
      <c r="AR169" s="138">
        <f t="shared" si="94"/>
        <v>0</v>
      </c>
      <c r="AS169" s="131"/>
      <c r="AT169" s="131"/>
    </row>
    <row r="170" spans="1:46" ht="15" hidden="1">
      <c r="A170" s="116" t="s">
        <v>101</v>
      </c>
      <c r="B170" s="117" t="s">
        <v>206</v>
      </c>
      <c r="C170" s="131"/>
      <c r="D170" s="131"/>
      <c r="E170" s="131"/>
      <c r="F170" s="131"/>
      <c r="G170" s="131"/>
      <c r="H170" s="131"/>
      <c r="I170" s="131"/>
      <c r="J170" s="131"/>
      <c r="K170" s="131"/>
      <c r="L170" s="131"/>
      <c r="M170" s="131"/>
      <c r="N170" s="131"/>
      <c r="O170" s="131"/>
      <c r="P170" s="131"/>
      <c r="Q170" s="131"/>
      <c r="R170" s="189"/>
      <c r="S170" s="131"/>
      <c r="T170" s="131"/>
      <c r="U170" s="131"/>
      <c r="V170" s="169"/>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row>
    <row r="171" spans="1:46" ht="15" hidden="1">
      <c r="A171" s="175">
        <v>1</v>
      </c>
      <c r="B171" s="190" t="s">
        <v>207</v>
      </c>
      <c r="C171" s="142">
        <f>D171+E171+F171+G171</f>
        <v>3.25</v>
      </c>
      <c r="D171" s="191"/>
      <c r="E171" s="190">
        <v>1.11</v>
      </c>
      <c r="F171" s="176">
        <v>2.14</v>
      </c>
      <c r="G171" s="190"/>
      <c r="H171" s="131"/>
      <c r="I171" s="180">
        <f>J171+P171</f>
        <v>1</v>
      </c>
      <c r="J171" s="171">
        <f>SUM(K171:O171)</f>
        <v>1</v>
      </c>
      <c r="K171" s="131">
        <v>1</v>
      </c>
      <c r="L171" s="131"/>
      <c r="M171" s="131"/>
      <c r="N171" s="131"/>
      <c r="O171" s="131"/>
      <c r="P171" s="171">
        <f>SUM(Q171:U171)</f>
        <v>0</v>
      </c>
      <c r="Q171" s="131"/>
      <c r="R171" s="189"/>
      <c r="S171" s="131"/>
      <c r="T171" s="131"/>
      <c r="U171" s="131"/>
      <c r="V171" s="169">
        <f>D171*194.67+E171*173.04+F171*111.72+G171*111.72+H171*127.68+K171*86.255+L171*71.648+M171*84.489+N171*58.258+O171*53.065+Q171*72.658+R171*60.9+S171*74.716+T171*50.578+U171*46.62</f>
        <v>517.4102</v>
      </c>
      <c r="W171" s="152">
        <f>SUM(X171:AB171)</f>
        <v>1.468</v>
      </c>
      <c r="X171" s="131"/>
      <c r="Y171" s="131">
        <v>0.9690000000000001</v>
      </c>
      <c r="Z171" s="131">
        <v>0.499</v>
      </c>
      <c r="AA171" s="131"/>
      <c r="AB171" s="131"/>
      <c r="AC171" s="152">
        <f>AD171+AJ171</f>
        <v>0</v>
      </c>
      <c r="AD171" s="170">
        <f>SUM(AE171:AI171)</f>
        <v>0</v>
      </c>
      <c r="AE171" s="131"/>
      <c r="AF171" s="131"/>
      <c r="AG171" s="131"/>
      <c r="AH171" s="131"/>
      <c r="AI171" s="131"/>
      <c r="AJ171" s="170">
        <f>SUM(AK171:AO171)</f>
        <v>0</v>
      </c>
      <c r="AK171" s="131"/>
      <c r="AL171" s="131"/>
      <c r="AM171" s="131"/>
      <c r="AN171" s="131"/>
      <c r="AO171" s="131"/>
      <c r="AP171" s="131">
        <v>198</v>
      </c>
      <c r="AQ171" s="138">
        <f>W171/C171</f>
        <v>0.45169230769230767</v>
      </c>
      <c r="AR171" s="138">
        <f>AC171/I171</f>
        <v>0</v>
      </c>
      <c r="AS171" s="131"/>
      <c r="AT171" s="131"/>
    </row>
    <row r="172" spans="1:46" ht="15" hidden="1">
      <c r="A172" s="131"/>
      <c r="B172" s="172" t="s">
        <v>25</v>
      </c>
      <c r="C172" s="152">
        <f>SUM(C140:C171)</f>
        <v>88.83449999999999</v>
      </c>
      <c r="D172" s="152">
        <f aca="true" t="shared" si="95" ref="D172:AT172">SUM(D140:D171)</f>
        <v>0</v>
      </c>
      <c r="E172" s="152">
        <f t="shared" si="95"/>
        <v>19.3105</v>
      </c>
      <c r="F172" s="152">
        <f t="shared" si="95"/>
        <v>50.889</v>
      </c>
      <c r="G172" s="152">
        <f t="shared" si="95"/>
        <v>18.385</v>
      </c>
      <c r="H172" s="152">
        <f t="shared" si="95"/>
        <v>0.25</v>
      </c>
      <c r="I172" s="152">
        <f t="shared" si="95"/>
        <v>44.03</v>
      </c>
      <c r="J172" s="152">
        <f t="shared" si="95"/>
        <v>8.989999999999998</v>
      </c>
      <c r="K172" s="152">
        <f t="shared" si="95"/>
        <v>6.05</v>
      </c>
      <c r="L172" s="152">
        <f t="shared" si="95"/>
        <v>2.41</v>
      </c>
      <c r="M172" s="152">
        <f t="shared" si="95"/>
        <v>0.53</v>
      </c>
      <c r="N172" s="152">
        <f t="shared" si="95"/>
        <v>0</v>
      </c>
      <c r="O172" s="152">
        <f t="shared" si="95"/>
        <v>0</v>
      </c>
      <c r="P172" s="152">
        <f t="shared" si="95"/>
        <v>35.04</v>
      </c>
      <c r="Q172" s="152">
        <f t="shared" si="95"/>
        <v>18.36</v>
      </c>
      <c r="R172" s="152">
        <f t="shared" si="95"/>
        <v>9.19</v>
      </c>
      <c r="S172" s="152">
        <f t="shared" si="95"/>
        <v>1.88</v>
      </c>
      <c r="T172" s="152">
        <f t="shared" si="95"/>
        <v>5.609999999999999</v>
      </c>
      <c r="U172" s="152">
        <f t="shared" si="95"/>
        <v>0</v>
      </c>
      <c r="V172" s="173">
        <f t="shared" si="95"/>
        <v>14169.87434</v>
      </c>
      <c r="W172" s="152">
        <f t="shared" si="95"/>
        <v>32.397000000000006</v>
      </c>
      <c r="X172" s="152">
        <f t="shared" si="95"/>
        <v>0</v>
      </c>
      <c r="Y172" s="152">
        <f t="shared" si="95"/>
        <v>6.127000000000002</v>
      </c>
      <c r="Z172" s="152">
        <f t="shared" si="95"/>
        <v>24.365</v>
      </c>
      <c r="AA172" s="152">
        <f t="shared" si="95"/>
        <v>1.9049999999999998</v>
      </c>
      <c r="AB172" s="152">
        <f t="shared" si="95"/>
        <v>0</v>
      </c>
      <c r="AC172" s="152">
        <f t="shared" si="95"/>
        <v>1.9260000000000002</v>
      </c>
      <c r="AD172" s="152">
        <f t="shared" si="95"/>
        <v>0.6</v>
      </c>
      <c r="AE172" s="152">
        <f t="shared" si="95"/>
        <v>0</v>
      </c>
      <c r="AF172" s="152">
        <f t="shared" si="95"/>
        <v>0</v>
      </c>
      <c r="AG172" s="152">
        <f t="shared" si="95"/>
        <v>0</v>
      </c>
      <c r="AH172" s="152">
        <f t="shared" si="95"/>
        <v>0.6</v>
      </c>
      <c r="AI172" s="152">
        <f t="shared" si="95"/>
        <v>0</v>
      </c>
      <c r="AJ172" s="152">
        <f t="shared" si="95"/>
        <v>1.326</v>
      </c>
      <c r="AK172" s="152">
        <f t="shared" si="95"/>
        <v>0</v>
      </c>
      <c r="AL172" s="152">
        <f t="shared" si="95"/>
        <v>0</v>
      </c>
      <c r="AM172" s="152">
        <f t="shared" si="95"/>
        <v>0.026</v>
      </c>
      <c r="AN172" s="152">
        <f t="shared" si="95"/>
        <v>1.3</v>
      </c>
      <c r="AO172" s="152">
        <f t="shared" si="95"/>
        <v>0</v>
      </c>
      <c r="AP172" s="173">
        <f t="shared" si="95"/>
        <v>4462.549999999999</v>
      </c>
      <c r="AQ172" s="152">
        <f t="shared" si="95"/>
        <v>12.757957502078982</v>
      </c>
      <c r="AR172" s="152">
        <f t="shared" si="95"/>
        <v>1.38942054958184</v>
      </c>
      <c r="AS172" s="152">
        <f t="shared" si="95"/>
        <v>0</v>
      </c>
      <c r="AT172" s="152">
        <f t="shared" si="95"/>
        <v>0</v>
      </c>
    </row>
    <row r="173" ht="15" hidden="1"/>
    <row r="174" spans="2:43" ht="15" hidden="1">
      <c r="B174" s="304" t="s">
        <v>103</v>
      </c>
      <c r="C174" s="305"/>
      <c r="D174" s="305"/>
      <c r="E174" s="305"/>
      <c r="F174" s="305"/>
      <c r="V174" s="157" t="s">
        <v>75</v>
      </c>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9"/>
    </row>
    <row r="175" spans="2:43" ht="15" hidden="1">
      <c r="B175" s="308" t="s">
        <v>208</v>
      </c>
      <c r="C175" s="309"/>
      <c r="D175" s="309"/>
      <c r="E175" s="309"/>
      <c r="F175" s="309"/>
      <c r="V175" s="157" t="s">
        <v>76</v>
      </c>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9"/>
    </row>
    <row r="176" spans="2:43" ht="15" hidden="1">
      <c r="B176" s="156"/>
      <c r="C176" s="156"/>
      <c r="D176" s="156"/>
      <c r="E176" s="156"/>
      <c r="F176" s="156"/>
      <c r="V176" s="157"/>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9"/>
    </row>
    <row r="177" spans="1:46" ht="15" hidden="1">
      <c r="A177" s="306" t="s">
        <v>105</v>
      </c>
      <c r="B177" s="306"/>
      <c r="C177" s="306"/>
      <c r="D177" s="306"/>
      <c r="E177" s="306"/>
      <c r="F177" s="306"/>
      <c r="G177" s="306"/>
      <c r="H177" s="306"/>
      <c r="I177" s="306"/>
      <c r="J177" s="306"/>
      <c r="K177" s="306"/>
      <c r="L177" s="306"/>
      <c r="M177" s="306"/>
      <c r="N177" s="306"/>
      <c r="O177" s="306"/>
      <c r="P177" s="306"/>
      <c r="Q177" s="306"/>
      <c r="R177" s="306"/>
      <c r="S177" s="306"/>
      <c r="T177" s="306"/>
      <c r="U177" s="306"/>
      <c r="V177" s="306"/>
      <c r="W177" s="306"/>
      <c r="X177" s="306"/>
      <c r="Y177" s="306"/>
      <c r="Z177" s="306"/>
      <c r="AA177" s="306"/>
      <c r="AB177" s="306"/>
      <c r="AC177" s="306"/>
      <c r="AD177" s="306"/>
      <c r="AE177" s="306"/>
      <c r="AF177" s="306"/>
      <c r="AG177" s="306"/>
      <c r="AH177" s="306"/>
      <c r="AI177" s="306"/>
      <c r="AJ177" s="306"/>
      <c r="AK177" s="306"/>
      <c r="AL177" s="306"/>
      <c r="AM177" s="306"/>
      <c r="AN177" s="306"/>
      <c r="AO177" s="306"/>
      <c r="AP177" s="306"/>
      <c r="AQ177" s="306"/>
      <c r="AR177" s="306"/>
      <c r="AS177" s="306"/>
      <c r="AT177" s="306"/>
    </row>
    <row r="178" spans="1:46" ht="15" hidden="1">
      <c r="A178" s="307"/>
      <c r="B178" s="307"/>
      <c r="C178" s="307"/>
      <c r="D178" s="307"/>
      <c r="E178" s="307"/>
      <c r="F178" s="307"/>
      <c r="G178" s="307"/>
      <c r="H178" s="307"/>
      <c r="I178" s="307"/>
      <c r="J178" s="307"/>
      <c r="K178" s="307"/>
      <c r="L178" s="307"/>
      <c r="M178" s="307"/>
      <c r="N178" s="307"/>
      <c r="O178" s="307"/>
      <c r="P178" s="307"/>
      <c r="Q178" s="307"/>
      <c r="R178" s="307"/>
      <c r="S178" s="307"/>
      <c r="T178" s="307"/>
      <c r="U178" s="307"/>
      <c r="V178" s="307"/>
      <c r="W178" s="307"/>
      <c r="X178" s="307"/>
      <c r="Y178" s="307"/>
      <c r="Z178" s="307"/>
      <c r="AA178" s="307"/>
      <c r="AB178" s="307"/>
      <c r="AC178" s="307"/>
      <c r="AD178" s="307"/>
      <c r="AE178" s="307"/>
      <c r="AF178" s="307"/>
      <c r="AG178" s="307"/>
      <c r="AH178" s="307"/>
      <c r="AI178" s="307"/>
      <c r="AJ178" s="307"/>
      <c r="AK178" s="307"/>
      <c r="AL178" s="307"/>
      <c r="AM178" s="307"/>
      <c r="AN178" s="307"/>
      <c r="AO178" s="307"/>
      <c r="AP178" s="307"/>
      <c r="AQ178" s="307"/>
      <c r="AR178" s="307"/>
      <c r="AS178" s="307"/>
      <c r="AT178" s="307"/>
    </row>
    <row r="179" spans="1:46" ht="14.25" customHeight="1" hidden="1">
      <c r="A179" s="299" t="s">
        <v>0</v>
      </c>
      <c r="B179" s="292" t="s">
        <v>77</v>
      </c>
      <c r="C179" s="301" t="s">
        <v>78</v>
      </c>
      <c r="D179" s="301"/>
      <c r="E179" s="301"/>
      <c r="F179" s="301"/>
      <c r="G179" s="301"/>
      <c r="H179" s="301"/>
      <c r="I179" s="301"/>
      <c r="J179" s="301"/>
      <c r="K179" s="301"/>
      <c r="L179" s="301"/>
      <c r="M179" s="301"/>
      <c r="N179" s="301"/>
      <c r="O179" s="301"/>
      <c r="P179" s="301"/>
      <c r="Q179" s="301"/>
      <c r="R179" s="301"/>
      <c r="S179" s="301"/>
      <c r="T179" s="301"/>
      <c r="U179" s="301"/>
      <c r="V179" s="301"/>
      <c r="W179" s="302" t="s">
        <v>79</v>
      </c>
      <c r="X179" s="302"/>
      <c r="Y179" s="302"/>
      <c r="Z179" s="302"/>
      <c r="AA179" s="302"/>
      <c r="AB179" s="302"/>
      <c r="AC179" s="302"/>
      <c r="AD179" s="302"/>
      <c r="AE179" s="302"/>
      <c r="AF179" s="302"/>
      <c r="AG179" s="302"/>
      <c r="AH179" s="302"/>
      <c r="AI179" s="302"/>
      <c r="AJ179" s="302"/>
      <c r="AK179" s="302"/>
      <c r="AL179" s="302"/>
      <c r="AM179" s="302"/>
      <c r="AN179" s="302"/>
      <c r="AO179" s="302"/>
      <c r="AP179" s="302"/>
      <c r="AQ179" s="302" t="s">
        <v>80</v>
      </c>
      <c r="AR179" s="302"/>
      <c r="AS179" s="302" t="s">
        <v>454</v>
      </c>
      <c r="AT179" s="302"/>
    </row>
    <row r="180" spans="1:46" ht="15" customHeight="1" hidden="1">
      <c r="A180" s="300"/>
      <c r="B180" s="293"/>
      <c r="C180" s="292" t="s">
        <v>81</v>
      </c>
      <c r="D180" s="303" t="s">
        <v>82</v>
      </c>
      <c r="E180" s="303"/>
      <c r="F180" s="303"/>
      <c r="G180" s="303"/>
      <c r="H180" s="303"/>
      <c r="I180" s="292" t="s">
        <v>83</v>
      </c>
      <c r="J180" s="288" t="s">
        <v>82</v>
      </c>
      <c r="K180" s="288"/>
      <c r="L180" s="288"/>
      <c r="M180" s="288"/>
      <c r="N180" s="288"/>
      <c r="O180" s="288"/>
      <c r="P180" s="288"/>
      <c r="Q180" s="288"/>
      <c r="R180" s="288"/>
      <c r="S180" s="288"/>
      <c r="T180" s="288"/>
      <c r="U180" s="288"/>
      <c r="V180" s="289" t="s">
        <v>84</v>
      </c>
      <c r="W180" s="292" t="s">
        <v>85</v>
      </c>
      <c r="X180" s="298" t="s">
        <v>82</v>
      </c>
      <c r="Y180" s="298"/>
      <c r="Z180" s="298"/>
      <c r="AA180" s="298"/>
      <c r="AB180" s="298"/>
      <c r="AC180" s="292" t="s">
        <v>83</v>
      </c>
      <c r="AD180" s="288" t="s">
        <v>82</v>
      </c>
      <c r="AE180" s="288"/>
      <c r="AF180" s="288"/>
      <c r="AG180" s="288"/>
      <c r="AH180" s="288"/>
      <c r="AI180" s="288"/>
      <c r="AJ180" s="288"/>
      <c r="AK180" s="288"/>
      <c r="AL180" s="288"/>
      <c r="AM180" s="288"/>
      <c r="AN180" s="288"/>
      <c r="AO180" s="288"/>
      <c r="AP180" s="289" t="s">
        <v>86</v>
      </c>
      <c r="AQ180" s="295" t="s">
        <v>87</v>
      </c>
      <c r="AR180" s="295" t="s">
        <v>88</v>
      </c>
      <c r="AS180" s="295" t="s">
        <v>85</v>
      </c>
      <c r="AT180" s="295" t="s">
        <v>83</v>
      </c>
    </row>
    <row r="181" spans="1:46" ht="15" customHeight="1" hidden="1">
      <c r="A181" s="300"/>
      <c r="B181" s="293"/>
      <c r="C181" s="293"/>
      <c r="D181" s="289" t="s">
        <v>89</v>
      </c>
      <c r="E181" s="289" t="s">
        <v>90</v>
      </c>
      <c r="F181" s="289" t="s">
        <v>91</v>
      </c>
      <c r="G181" s="289" t="s">
        <v>92</v>
      </c>
      <c r="H181" s="289" t="s">
        <v>93</v>
      </c>
      <c r="I181" s="293"/>
      <c r="J181" s="288" t="s">
        <v>94</v>
      </c>
      <c r="K181" s="288"/>
      <c r="L181" s="288"/>
      <c r="M181" s="288"/>
      <c r="N181" s="288"/>
      <c r="O181" s="288"/>
      <c r="P181" s="288" t="s">
        <v>396</v>
      </c>
      <c r="Q181" s="288"/>
      <c r="R181" s="288"/>
      <c r="S181" s="288"/>
      <c r="T181" s="288"/>
      <c r="U181" s="288"/>
      <c r="V181" s="290"/>
      <c r="W181" s="293"/>
      <c r="X181" s="289" t="s">
        <v>89</v>
      </c>
      <c r="Y181" s="289" t="s">
        <v>90</v>
      </c>
      <c r="Z181" s="289" t="s">
        <v>91</v>
      </c>
      <c r="AA181" s="289" t="s">
        <v>92</v>
      </c>
      <c r="AB181" s="289" t="s">
        <v>93</v>
      </c>
      <c r="AC181" s="293"/>
      <c r="AD181" s="288" t="s">
        <v>94</v>
      </c>
      <c r="AE181" s="288"/>
      <c r="AF181" s="288"/>
      <c r="AG181" s="288"/>
      <c r="AH181" s="288"/>
      <c r="AI181" s="288"/>
      <c r="AJ181" s="288" t="s">
        <v>396</v>
      </c>
      <c r="AK181" s="288"/>
      <c r="AL181" s="288"/>
      <c r="AM181" s="288"/>
      <c r="AN181" s="288"/>
      <c r="AO181" s="288"/>
      <c r="AP181" s="290"/>
      <c r="AQ181" s="296"/>
      <c r="AR181" s="296"/>
      <c r="AS181" s="296"/>
      <c r="AT181" s="296"/>
    </row>
    <row r="182" spans="1:46" ht="15.75" hidden="1">
      <c r="A182" s="161"/>
      <c r="B182" s="293"/>
      <c r="C182" s="293"/>
      <c r="D182" s="290"/>
      <c r="E182" s="290"/>
      <c r="F182" s="290"/>
      <c r="G182" s="290"/>
      <c r="H182" s="290"/>
      <c r="I182" s="293"/>
      <c r="J182" s="286" t="s">
        <v>25</v>
      </c>
      <c r="K182" s="254" t="s">
        <v>95</v>
      </c>
      <c r="L182" s="254"/>
      <c r="M182" s="254" t="s">
        <v>96</v>
      </c>
      <c r="N182" s="254"/>
      <c r="O182" s="254" t="s">
        <v>97</v>
      </c>
      <c r="P182" s="286" t="s">
        <v>25</v>
      </c>
      <c r="Q182" s="254" t="s">
        <v>95</v>
      </c>
      <c r="R182" s="254"/>
      <c r="S182" s="254" t="s">
        <v>96</v>
      </c>
      <c r="T182" s="254"/>
      <c r="U182" s="254" t="s">
        <v>97</v>
      </c>
      <c r="V182" s="290"/>
      <c r="W182" s="293"/>
      <c r="X182" s="290"/>
      <c r="Y182" s="290"/>
      <c r="Z182" s="290"/>
      <c r="AA182" s="290"/>
      <c r="AB182" s="290"/>
      <c r="AC182" s="293"/>
      <c r="AD182" s="286" t="s">
        <v>25</v>
      </c>
      <c r="AE182" s="254" t="s">
        <v>95</v>
      </c>
      <c r="AF182" s="254"/>
      <c r="AG182" s="254" t="s">
        <v>96</v>
      </c>
      <c r="AH182" s="254"/>
      <c r="AI182" s="254" t="s">
        <v>97</v>
      </c>
      <c r="AJ182" s="286" t="s">
        <v>25</v>
      </c>
      <c r="AK182" s="254" t="s">
        <v>95</v>
      </c>
      <c r="AL182" s="254"/>
      <c r="AM182" s="254" t="s">
        <v>96</v>
      </c>
      <c r="AN182" s="254"/>
      <c r="AO182" s="254" t="s">
        <v>97</v>
      </c>
      <c r="AP182" s="290"/>
      <c r="AQ182" s="296"/>
      <c r="AR182" s="296"/>
      <c r="AS182" s="296"/>
      <c r="AT182" s="296"/>
    </row>
    <row r="183" spans="1:46" ht="90" customHeight="1" hidden="1">
      <c r="A183" s="161"/>
      <c r="B183" s="294"/>
      <c r="C183" s="294"/>
      <c r="D183" s="291"/>
      <c r="E183" s="291"/>
      <c r="F183" s="291"/>
      <c r="G183" s="291"/>
      <c r="H183" s="291"/>
      <c r="I183" s="294"/>
      <c r="J183" s="287"/>
      <c r="K183" s="65" t="s">
        <v>98</v>
      </c>
      <c r="L183" s="65" t="s">
        <v>99</v>
      </c>
      <c r="M183" s="65" t="s">
        <v>98</v>
      </c>
      <c r="N183" s="65" t="s">
        <v>99</v>
      </c>
      <c r="O183" s="254"/>
      <c r="P183" s="287"/>
      <c r="Q183" s="65" t="s">
        <v>98</v>
      </c>
      <c r="R183" s="65" t="s">
        <v>99</v>
      </c>
      <c r="S183" s="65" t="s">
        <v>98</v>
      </c>
      <c r="T183" s="65" t="s">
        <v>99</v>
      </c>
      <c r="U183" s="254"/>
      <c r="V183" s="291"/>
      <c r="W183" s="294"/>
      <c r="X183" s="291"/>
      <c r="Y183" s="291"/>
      <c r="Z183" s="291"/>
      <c r="AA183" s="291"/>
      <c r="AB183" s="291"/>
      <c r="AC183" s="294"/>
      <c r="AD183" s="287"/>
      <c r="AE183" s="65" t="s">
        <v>98</v>
      </c>
      <c r="AF183" s="65" t="s">
        <v>99</v>
      </c>
      <c r="AG183" s="65" t="s">
        <v>98</v>
      </c>
      <c r="AH183" s="65" t="s">
        <v>99</v>
      </c>
      <c r="AI183" s="254"/>
      <c r="AJ183" s="287"/>
      <c r="AK183" s="65" t="s">
        <v>98</v>
      </c>
      <c r="AL183" s="65" t="s">
        <v>99</v>
      </c>
      <c r="AM183" s="65" t="s">
        <v>98</v>
      </c>
      <c r="AN183" s="65" t="s">
        <v>99</v>
      </c>
      <c r="AO183" s="254"/>
      <c r="AP183" s="291"/>
      <c r="AQ183" s="297"/>
      <c r="AR183" s="297"/>
      <c r="AS183" s="297"/>
      <c r="AT183" s="297"/>
    </row>
    <row r="184" spans="1:46" ht="15" hidden="1">
      <c r="A184" s="116" t="s">
        <v>100</v>
      </c>
      <c r="B184" s="117" t="s">
        <v>128</v>
      </c>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row>
    <row r="185" spans="1:46" ht="15" hidden="1">
      <c r="A185" s="131">
        <v>1</v>
      </c>
      <c r="B185" s="131" t="s">
        <v>209</v>
      </c>
      <c r="C185" s="242">
        <f>SUM(D185:H185)</f>
        <v>2</v>
      </c>
      <c r="D185" s="131"/>
      <c r="E185" s="131">
        <v>0.5</v>
      </c>
      <c r="F185" s="131">
        <v>1.5</v>
      </c>
      <c r="G185" s="131"/>
      <c r="H185" s="131"/>
      <c r="I185" s="180">
        <f>J185+P185</f>
        <v>15</v>
      </c>
      <c r="J185" s="171">
        <f>SUM(K185:O185)</f>
        <v>0</v>
      </c>
      <c r="K185" s="131"/>
      <c r="L185" s="131"/>
      <c r="M185" s="131"/>
      <c r="N185" s="131"/>
      <c r="O185" s="131"/>
      <c r="P185" s="171">
        <f>SUM(Q185:U185)</f>
        <v>15</v>
      </c>
      <c r="Q185" s="131"/>
      <c r="R185" s="131"/>
      <c r="S185" s="131"/>
      <c r="T185" s="131">
        <v>15</v>
      </c>
      <c r="U185" s="131"/>
      <c r="V185" s="169">
        <f>D185*194.67+E185*173.04+F185*111.72+G185*111.72+H185*127.68+K185*86.255+L185*71.648+M185*84.489+N185*58.258+O185*53.065+Q185*72.658+R185*60.9+S185*74.716+T185*50.578+U185*46.62</f>
        <v>1012.77</v>
      </c>
      <c r="W185" s="152">
        <f>SUM(X185:AB185)</f>
        <v>0.6</v>
      </c>
      <c r="X185" s="131"/>
      <c r="Y185" s="131"/>
      <c r="Z185" s="131">
        <v>0.6</v>
      </c>
      <c r="AA185" s="131"/>
      <c r="AB185" s="131"/>
      <c r="AC185" s="152">
        <f>AD185+AJ185</f>
        <v>0.3</v>
      </c>
      <c r="AD185" s="170">
        <f>SUM(AE185:AI185)</f>
        <v>0</v>
      </c>
      <c r="AE185" s="131"/>
      <c r="AF185" s="131"/>
      <c r="AG185" s="131"/>
      <c r="AH185" s="131"/>
      <c r="AI185" s="131"/>
      <c r="AJ185" s="170">
        <f>SUM(AK185:AO185)</f>
        <v>0.3</v>
      </c>
      <c r="AK185" s="131"/>
      <c r="AL185" s="131">
        <v>0.3</v>
      </c>
      <c r="AM185" s="131"/>
      <c r="AN185" s="131"/>
      <c r="AO185" s="131"/>
      <c r="AP185" s="131">
        <v>87</v>
      </c>
      <c r="AQ185" s="138">
        <f>W185/C185</f>
        <v>0.3</v>
      </c>
      <c r="AR185" s="138">
        <f>AC185/I185</f>
        <v>0.02</v>
      </c>
      <c r="AS185" s="131"/>
      <c r="AT185" s="131"/>
    </row>
    <row r="186" spans="1:46" ht="15" hidden="1">
      <c r="A186" s="131">
        <v>2</v>
      </c>
      <c r="B186" s="131" t="s">
        <v>210</v>
      </c>
      <c r="C186" s="242">
        <f aca="true" t="shared" si="96" ref="C186:C206">SUM(D186:H186)</f>
        <v>1.47</v>
      </c>
      <c r="D186" s="131"/>
      <c r="E186" s="131"/>
      <c r="F186" s="131">
        <v>0.5</v>
      </c>
      <c r="G186" s="131"/>
      <c r="H186" s="131">
        <v>0.97</v>
      </c>
      <c r="I186" s="180">
        <f aca="true" t="shared" si="97" ref="I186:I205">J186+P186</f>
        <v>0</v>
      </c>
      <c r="J186" s="171">
        <f aca="true" t="shared" si="98" ref="J186:J205">SUM(K186:O186)</f>
        <v>0</v>
      </c>
      <c r="K186" s="131"/>
      <c r="L186" s="131"/>
      <c r="M186" s="131"/>
      <c r="N186" s="131"/>
      <c r="O186" s="131"/>
      <c r="P186" s="171">
        <f aca="true" t="shared" si="99" ref="P186:P205">SUM(Q186:U186)</f>
        <v>0</v>
      </c>
      <c r="Q186" s="131"/>
      <c r="R186" s="131"/>
      <c r="S186" s="131"/>
      <c r="T186" s="131"/>
      <c r="U186" s="131"/>
      <c r="V186" s="169">
        <f aca="true" t="shared" si="100" ref="V186:V205">D186*194.67+E186*173.04+F186*111.72+G186*111.72+H186*127.68+K186*86.255+L186*71.648+M186*84.489+N186*58.258+O186*53.065+Q186*72.658+R186*60.9+S186*74.716+T186*50.578+U186*46.62</f>
        <v>179.70960000000002</v>
      </c>
      <c r="W186" s="152">
        <f aca="true" t="shared" si="101" ref="W186:W205">SUM(X186:AB186)</f>
        <v>0.25</v>
      </c>
      <c r="X186" s="131"/>
      <c r="Y186" s="131"/>
      <c r="Z186" s="131">
        <v>0.25</v>
      </c>
      <c r="AA186" s="131"/>
      <c r="AB186" s="131"/>
      <c r="AC186" s="152">
        <f aca="true" t="shared" si="102" ref="AC186:AC205">AD186+AJ186</f>
        <v>0</v>
      </c>
      <c r="AD186" s="170">
        <f aca="true" t="shared" si="103" ref="AD186:AD205">SUM(AE186:AI186)</f>
        <v>0</v>
      </c>
      <c r="AE186" s="131"/>
      <c r="AF186" s="131"/>
      <c r="AG186" s="131"/>
      <c r="AH186" s="131"/>
      <c r="AI186" s="131"/>
      <c r="AJ186" s="170">
        <f aca="true" t="shared" si="104" ref="AJ186:AJ205">SUM(AK186:AO186)</f>
        <v>0</v>
      </c>
      <c r="AK186" s="131"/>
      <c r="AL186" s="131"/>
      <c r="AM186" s="131"/>
      <c r="AN186" s="131"/>
      <c r="AO186" s="131"/>
      <c r="AP186" s="131">
        <v>29.4</v>
      </c>
      <c r="AQ186" s="138">
        <f aca="true" t="shared" si="105" ref="AQ186:AQ205">W186/C186</f>
        <v>0.17006802721088435</v>
      </c>
      <c r="AR186" s="138"/>
      <c r="AS186" s="131"/>
      <c r="AT186" s="131"/>
    </row>
    <row r="187" spans="1:46" ht="15" hidden="1">
      <c r="A187" s="131">
        <v>3</v>
      </c>
      <c r="B187" s="131" t="s">
        <v>211</v>
      </c>
      <c r="C187" s="242">
        <f t="shared" si="96"/>
        <v>1.5</v>
      </c>
      <c r="D187" s="131"/>
      <c r="E187" s="131"/>
      <c r="F187" s="131">
        <v>0.5</v>
      </c>
      <c r="G187" s="131">
        <v>1</v>
      </c>
      <c r="H187" s="131"/>
      <c r="I187" s="180">
        <f t="shared" si="97"/>
        <v>6.459999999999999</v>
      </c>
      <c r="J187" s="171">
        <f t="shared" si="98"/>
        <v>0</v>
      </c>
      <c r="K187" s="131"/>
      <c r="L187" s="131"/>
      <c r="M187" s="131"/>
      <c r="N187" s="131"/>
      <c r="O187" s="131"/>
      <c r="P187" s="171">
        <f t="shared" si="99"/>
        <v>6.459999999999999</v>
      </c>
      <c r="Q187" s="131"/>
      <c r="R187" s="131">
        <v>0.26</v>
      </c>
      <c r="S187" s="131">
        <v>4.6</v>
      </c>
      <c r="T187" s="131">
        <v>1.6</v>
      </c>
      <c r="U187" s="131"/>
      <c r="V187" s="169">
        <f t="shared" si="100"/>
        <v>608.0323999999999</v>
      </c>
      <c r="W187" s="152">
        <f t="shared" si="101"/>
        <v>0</v>
      </c>
      <c r="X187" s="131"/>
      <c r="Y187" s="131"/>
      <c r="Z187" s="131"/>
      <c r="AA187" s="131"/>
      <c r="AB187" s="131"/>
      <c r="AC187" s="152">
        <f t="shared" si="102"/>
        <v>0</v>
      </c>
      <c r="AD187" s="170">
        <f t="shared" si="103"/>
        <v>0</v>
      </c>
      <c r="AE187" s="131"/>
      <c r="AF187" s="131"/>
      <c r="AG187" s="131"/>
      <c r="AH187" s="131"/>
      <c r="AI187" s="131"/>
      <c r="AJ187" s="170">
        <f t="shared" si="104"/>
        <v>0</v>
      </c>
      <c r="AK187" s="131"/>
      <c r="AL187" s="131"/>
      <c r="AM187" s="131"/>
      <c r="AN187" s="131"/>
      <c r="AO187" s="131"/>
      <c r="AP187" s="131"/>
      <c r="AQ187" s="138">
        <f t="shared" si="105"/>
        <v>0</v>
      </c>
      <c r="AR187" s="138">
        <f aca="true" t="shared" si="106" ref="AR187:AR205">AC187/I187</f>
        <v>0</v>
      </c>
      <c r="AS187" s="131"/>
      <c r="AT187" s="131"/>
    </row>
    <row r="188" spans="1:46" ht="15" hidden="1">
      <c r="A188" s="131">
        <v>4</v>
      </c>
      <c r="B188" s="131" t="s">
        <v>212</v>
      </c>
      <c r="C188" s="242">
        <f t="shared" si="96"/>
        <v>0.5</v>
      </c>
      <c r="D188" s="131"/>
      <c r="E188" s="131"/>
      <c r="F188" s="131"/>
      <c r="G188" s="131">
        <v>0.5</v>
      </c>
      <c r="H188" s="131"/>
      <c r="I188" s="180">
        <f t="shared" si="97"/>
        <v>0</v>
      </c>
      <c r="J188" s="171">
        <f t="shared" si="98"/>
        <v>0</v>
      </c>
      <c r="K188" s="131"/>
      <c r="L188" s="131"/>
      <c r="M188" s="131"/>
      <c r="N188" s="131"/>
      <c r="O188" s="131"/>
      <c r="P188" s="171">
        <f t="shared" si="99"/>
        <v>0</v>
      </c>
      <c r="Q188" s="131"/>
      <c r="R188" s="131"/>
      <c r="S188" s="131"/>
      <c r="T188" s="131"/>
      <c r="U188" s="131"/>
      <c r="V188" s="169">
        <f t="shared" si="100"/>
        <v>55.86</v>
      </c>
      <c r="W188" s="152">
        <f t="shared" si="101"/>
        <v>0</v>
      </c>
      <c r="X188" s="131"/>
      <c r="Y188" s="131"/>
      <c r="Z188" s="131"/>
      <c r="AA188" s="131"/>
      <c r="AB188" s="131"/>
      <c r="AC188" s="152">
        <f t="shared" si="102"/>
        <v>0</v>
      </c>
      <c r="AD188" s="170">
        <f t="shared" si="103"/>
        <v>0</v>
      </c>
      <c r="AE188" s="131"/>
      <c r="AF188" s="131"/>
      <c r="AG188" s="131"/>
      <c r="AH188" s="131"/>
      <c r="AI188" s="131"/>
      <c r="AJ188" s="170">
        <f t="shared" si="104"/>
        <v>0</v>
      </c>
      <c r="AK188" s="131"/>
      <c r="AL188" s="131"/>
      <c r="AM188" s="131"/>
      <c r="AN188" s="131"/>
      <c r="AO188" s="131"/>
      <c r="AP188" s="131"/>
      <c r="AQ188" s="138">
        <f t="shared" si="105"/>
        <v>0</v>
      </c>
      <c r="AR188" s="138"/>
      <c r="AS188" s="131"/>
      <c r="AT188" s="131"/>
    </row>
    <row r="189" spans="1:46" ht="15" hidden="1">
      <c r="A189" s="131">
        <v>5</v>
      </c>
      <c r="B189" s="131" t="s">
        <v>213</v>
      </c>
      <c r="C189" s="242">
        <f t="shared" si="96"/>
        <v>3</v>
      </c>
      <c r="D189" s="131"/>
      <c r="E189" s="131"/>
      <c r="F189" s="131">
        <v>2</v>
      </c>
      <c r="G189" s="131">
        <v>1</v>
      </c>
      <c r="H189" s="131"/>
      <c r="I189" s="180">
        <f t="shared" si="97"/>
        <v>7</v>
      </c>
      <c r="J189" s="171">
        <f t="shared" si="98"/>
        <v>0</v>
      </c>
      <c r="K189" s="131"/>
      <c r="L189" s="131"/>
      <c r="M189" s="131"/>
      <c r="N189" s="131"/>
      <c r="O189" s="131"/>
      <c r="P189" s="171">
        <f t="shared" si="99"/>
        <v>7</v>
      </c>
      <c r="Q189" s="131"/>
      <c r="R189" s="131">
        <v>7</v>
      </c>
      <c r="S189" s="131"/>
      <c r="T189" s="131"/>
      <c r="U189" s="131"/>
      <c r="V189" s="169">
        <f t="shared" si="100"/>
        <v>761.46</v>
      </c>
      <c r="W189" s="152">
        <f t="shared" si="101"/>
        <v>2.355</v>
      </c>
      <c r="X189" s="131"/>
      <c r="Y189" s="131"/>
      <c r="Z189" s="131">
        <v>2.355</v>
      </c>
      <c r="AA189" s="131"/>
      <c r="AB189" s="131"/>
      <c r="AC189" s="152">
        <f t="shared" si="102"/>
        <v>3.3</v>
      </c>
      <c r="AD189" s="170">
        <f t="shared" si="103"/>
        <v>0</v>
      </c>
      <c r="AE189" s="131"/>
      <c r="AF189" s="131"/>
      <c r="AG189" s="131"/>
      <c r="AH189" s="131"/>
      <c r="AI189" s="131"/>
      <c r="AJ189" s="170">
        <f t="shared" si="104"/>
        <v>3.3</v>
      </c>
      <c r="AK189" s="131"/>
      <c r="AL189" s="131">
        <v>3.3</v>
      </c>
      <c r="AM189" s="131"/>
      <c r="AN189" s="131"/>
      <c r="AO189" s="131"/>
      <c r="AP189" s="131">
        <v>434.3</v>
      </c>
      <c r="AQ189" s="138">
        <f t="shared" si="105"/>
        <v>0.785</v>
      </c>
      <c r="AR189" s="138">
        <f t="shared" si="106"/>
        <v>0.4714285714285714</v>
      </c>
      <c r="AS189" s="131"/>
      <c r="AT189" s="131"/>
    </row>
    <row r="190" spans="1:46" ht="15" hidden="1">
      <c r="A190" s="131">
        <v>6</v>
      </c>
      <c r="B190" s="131" t="s">
        <v>214</v>
      </c>
      <c r="C190" s="242">
        <f t="shared" si="96"/>
        <v>1</v>
      </c>
      <c r="D190" s="131"/>
      <c r="E190" s="131"/>
      <c r="F190" s="131">
        <v>0.2</v>
      </c>
      <c r="G190" s="131">
        <v>0.8</v>
      </c>
      <c r="H190" s="131"/>
      <c r="I190" s="180">
        <f t="shared" si="97"/>
        <v>0.6</v>
      </c>
      <c r="J190" s="171">
        <f t="shared" si="98"/>
        <v>0</v>
      </c>
      <c r="K190" s="131"/>
      <c r="L190" s="131"/>
      <c r="M190" s="131"/>
      <c r="N190" s="131"/>
      <c r="O190" s="131"/>
      <c r="P190" s="171">
        <f t="shared" si="99"/>
        <v>0.6</v>
      </c>
      <c r="Q190" s="131"/>
      <c r="R190" s="131"/>
      <c r="S190" s="131"/>
      <c r="T190" s="131">
        <v>0.6</v>
      </c>
      <c r="U190" s="131"/>
      <c r="V190" s="169">
        <f t="shared" si="100"/>
        <v>142.0668</v>
      </c>
      <c r="W190" s="152">
        <f t="shared" si="101"/>
        <v>0</v>
      </c>
      <c r="X190" s="131"/>
      <c r="Y190" s="131"/>
      <c r="Z190" s="131"/>
      <c r="AA190" s="131"/>
      <c r="AB190" s="131"/>
      <c r="AC190" s="152">
        <f t="shared" si="102"/>
        <v>0</v>
      </c>
      <c r="AD190" s="170">
        <f t="shared" si="103"/>
        <v>0</v>
      </c>
      <c r="AE190" s="131"/>
      <c r="AF190" s="131"/>
      <c r="AG190" s="131"/>
      <c r="AH190" s="131"/>
      <c r="AI190" s="131"/>
      <c r="AJ190" s="170">
        <f t="shared" si="104"/>
        <v>0</v>
      </c>
      <c r="AK190" s="131"/>
      <c r="AL190" s="131"/>
      <c r="AM190" s="131"/>
      <c r="AN190" s="131"/>
      <c r="AO190" s="131"/>
      <c r="AP190" s="131"/>
      <c r="AQ190" s="138">
        <f t="shared" si="105"/>
        <v>0</v>
      </c>
      <c r="AR190" s="138">
        <f t="shared" si="106"/>
        <v>0</v>
      </c>
      <c r="AS190" s="131"/>
      <c r="AT190" s="131"/>
    </row>
    <row r="191" spans="1:46" ht="15" hidden="1">
      <c r="A191" s="131">
        <v>7</v>
      </c>
      <c r="B191" s="131" t="s">
        <v>215</v>
      </c>
      <c r="C191" s="242">
        <f t="shared" si="96"/>
        <v>3</v>
      </c>
      <c r="D191" s="131"/>
      <c r="E191" s="131"/>
      <c r="F191" s="131">
        <v>1</v>
      </c>
      <c r="G191" s="131">
        <v>2</v>
      </c>
      <c r="H191" s="131"/>
      <c r="I191" s="180">
        <f t="shared" si="97"/>
        <v>0.56</v>
      </c>
      <c r="J191" s="171">
        <f t="shared" si="98"/>
        <v>0</v>
      </c>
      <c r="K191" s="131"/>
      <c r="L191" s="131"/>
      <c r="M191" s="131"/>
      <c r="N191" s="131"/>
      <c r="O191" s="131"/>
      <c r="P191" s="171">
        <f t="shared" si="99"/>
        <v>0.56</v>
      </c>
      <c r="Q191" s="131">
        <v>0.4</v>
      </c>
      <c r="R191" s="131"/>
      <c r="S191" s="131">
        <v>0.16</v>
      </c>
      <c r="T191" s="131">
        <v>0</v>
      </c>
      <c r="U191" s="131"/>
      <c r="V191" s="169">
        <f t="shared" si="100"/>
        <v>376.17776</v>
      </c>
      <c r="W191" s="152">
        <f t="shared" si="101"/>
        <v>1.2</v>
      </c>
      <c r="X191" s="131"/>
      <c r="Y191" s="131"/>
      <c r="Z191" s="131">
        <v>0.85</v>
      </c>
      <c r="AA191" s="131">
        <v>0.35</v>
      </c>
      <c r="AB191" s="131"/>
      <c r="AC191" s="152">
        <f t="shared" si="102"/>
        <v>2</v>
      </c>
      <c r="AD191" s="170">
        <f t="shared" si="103"/>
        <v>0</v>
      </c>
      <c r="AE191" s="131"/>
      <c r="AF191" s="131"/>
      <c r="AG191" s="131"/>
      <c r="AH191" s="131"/>
      <c r="AI191" s="131"/>
      <c r="AJ191" s="170">
        <f t="shared" si="104"/>
        <v>2</v>
      </c>
      <c r="AK191" s="131"/>
      <c r="AL191" s="131">
        <v>2</v>
      </c>
      <c r="AM191" s="131"/>
      <c r="AN191" s="131"/>
      <c r="AO191" s="131"/>
      <c r="AP191" s="131">
        <v>337</v>
      </c>
      <c r="AQ191" s="138">
        <f t="shared" si="105"/>
        <v>0.39999999999999997</v>
      </c>
      <c r="AR191" s="138">
        <f t="shared" si="106"/>
        <v>3.571428571428571</v>
      </c>
      <c r="AS191" s="131"/>
      <c r="AT191" s="131"/>
    </row>
    <row r="192" spans="1:46" ht="15" hidden="1">
      <c r="A192" s="131">
        <v>8</v>
      </c>
      <c r="B192" s="131" t="s">
        <v>216</v>
      </c>
      <c r="C192" s="242">
        <f t="shared" si="96"/>
        <v>2.5</v>
      </c>
      <c r="D192" s="131">
        <v>1</v>
      </c>
      <c r="E192" s="131"/>
      <c r="F192" s="131"/>
      <c r="G192" s="131">
        <v>1.5</v>
      </c>
      <c r="H192" s="131"/>
      <c r="I192" s="180">
        <f t="shared" si="97"/>
        <v>2</v>
      </c>
      <c r="J192" s="171">
        <f t="shared" si="98"/>
        <v>0</v>
      </c>
      <c r="K192" s="131"/>
      <c r="L192" s="131"/>
      <c r="M192" s="131"/>
      <c r="N192" s="131"/>
      <c r="O192" s="131"/>
      <c r="P192" s="171">
        <f t="shared" si="99"/>
        <v>2</v>
      </c>
      <c r="Q192" s="131"/>
      <c r="R192" s="131"/>
      <c r="S192" s="131">
        <v>1</v>
      </c>
      <c r="T192" s="131">
        <v>1</v>
      </c>
      <c r="U192" s="131"/>
      <c r="V192" s="169">
        <f t="shared" si="100"/>
        <v>487.544</v>
      </c>
      <c r="W192" s="152">
        <f t="shared" si="101"/>
        <v>0</v>
      </c>
      <c r="X192" s="131"/>
      <c r="Y192" s="131"/>
      <c r="Z192" s="131"/>
      <c r="AA192" s="131"/>
      <c r="AB192" s="131"/>
      <c r="AC192" s="152">
        <f t="shared" si="102"/>
        <v>0</v>
      </c>
      <c r="AD192" s="170">
        <f t="shared" si="103"/>
        <v>0</v>
      </c>
      <c r="AE192" s="131"/>
      <c r="AF192" s="131"/>
      <c r="AG192" s="131"/>
      <c r="AH192" s="131"/>
      <c r="AI192" s="131"/>
      <c r="AJ192" s="170">
        <f t="shared" si="104"/>
        <v>0</v>
      </c>
      <c r="AK192" s="131"/>
      <c r="AL192" s="131"/>
      <c r="AM192" s="131"/>
      <c r="AN192" s="131"/>
      <c r="AO192" s="131"/>
      <c r="AP192" s="131"/>
      <c r="AQ192" s="138">
        <f t="shared" si="105"/>
        <v>0</v>
      </c>
      <c r="AR192" s="138">
        <f t="shared" si="106"/>
        <v>0</v>
      </c>
      <c r="AS192" s="131"/>
      <c r="AT192" s="131"/>
    </row>
    <row r="193" spans="1:46" ht="15" hidden="1">
      <c r="A193" s="131">
        <v>9</v>
      </c>
      <c r="B193" s="131" t="s">
        <v>217</v>
      </c>
      <c r="C193" s="242">
        <f t="shared" si="96"/>
        <v>3</v>
      </c>
      <c r="D193" s="131"/>
      <c r="E193" s="131">
        <v>2</v>
      </c>
      <c r="F193" s="131">
        <v>1</v>
      </c>
      <c r="G193" s="131"/>
      <c r="H193" s="131"/>
      <c r="I193" s="180">
        <f t="shared" si="97"/>
        <v>6.5</v>
      </c>
      <c r="J193" s="171">
        <f t="shared" si="98"/>
        <v>1</v>
      </c>
      <c r="K193" s="131">
        <v>0.3</v>
      </c>
      <c r="L193" s="131">
        <v>0.7</v>
      </c>
      <c r="M193" s="131"/>
      <c r="N193" s="131"/>
      <c r="O193" s="131"/>
      <c r="P193" s="171">
        <f t="shared" si="99"/>
        <v>5.5</v>
      </c>
      <c r="Q193" s="131"/>
      <c r="R193" s="131"/>
      <c r="S193" s="131">
        <v>5.5</v>
      </c>
      <c r="T193" s="131"/>
      <c r="U193" s="131"/>
      <c r="V193" s="169">
        <f t="shared" si="100"/>
        <v>944.7681</v>
      </c>
      <c r="W193" s="152">
        <f t="shared" si="101"/>
        <v>0.4</v>
      </c>
      <c r="X193" s="131"/>
      <c r="Y193" s="131">
        <v>0.4</v>
      </c>
      <c r="Z193" s="131"/>
      <c r="AA193" s="131"/>
      <c r="AB193" s="131"/>
      <c r="AC193" s="152">
        <f t="shared" si="102"/>
        <v>0.22</v>
      </c>
      <c r="AD193" s="170">
        <f t="shared" si="103"/>
        <v>0.22</v>
      </c>
      <c r="AE193" s="131"/>
      <c r="AF193" s="131">
        <v>0.22</v>
      </c>
      <c r="AG193" s="131"/>
      <c r="AH193" s="131"/>
      <c r="AI193" s="131"/>
      <c r="AJ193" s="170">
        <f t="shared" si="104"/>
        <v>0</v>
      </c>
      <c r="AK193" s="131"/>
      <c r="AL193" s="131"/>
      <c r="AM193" s="131"/>
      <c r="AN193" s="131"/>
      <c r="AO193" s="131"/>
      <c r="AP193" s="131">
        <v>66</v>
      </c>
      <c r="AQ193" s="138">
        <f t="shared" si="105"/>
        <v>0.13333333333333333</v>
      </c>
      <c r="AR193" s="138">
        <f t="shared" si="106"/>
        <v>0.033846153846153845</v>
      </c>
      <c r="AS193" s="131"/>
      <c r="AT193" s="131"/>
    </row>
    <row r="194" spans="1:46" ht="15" hidden="1">
      <c r="A194" s="131">
        <v>10</v>
      </c>
      <c r="B194" s="131" t="s">
        <v>218</v>
      </c>
      <c r="C194" s="242">
        <f t="shared" si="96"/>
        <v>1.5</v>
      </c>
      <c r="D194" s="131"/>
      <c r="E194" s="131"/>
      <c r="F194" s="131">
        <v>1.5</v>
      </c>
      <c r="G194" s="131"/>
      <c r="H194" s="131"/>
      <c r="I194" s="180">
        <f t="shared" si="97"/>
        <v>1.5</v>
      </c>
      <c r="J194" s="171">
        <f t="shared" si="98"/>
        <v>0</v>
      </c>
      <c r="K194" s="131"/>
      <c r="L194" s="131"/>
      <c r="M194" s="131"/>
      <c r="N194" s="131"/>
      <c r="O194" s="131"/>
      <c r="P194" s="171">
        <f t="shared" si="99"/>
        <v>1.5</v>
      </c>
      <c r="Q194" s="131"/>
      <c r="R194" s="131"/>
      <c r="S194" s="131"/>
      <c r="T194" s="131">
        <v>1.5</v>
      </c>
      <c r="U194" s="131"/>
      <c r="V194" s="169">
        <f t="shared" si="100"/>
        <v>243.447</v>
      </c>
      <c r="W194" s="152">
        <f t="shared" si="101"/>
        <v>0</v>
      </c>
      <c r="X194" s="131"/>
      <c r="Y194" s="131"/>
      <c r="Z194" s="131"/>
      <c r="AA194" s="131"/>
      <c r="AB194" s="131"/>
      <c r="AC194" s="152">
        <f t="shared" si="102"/>
        <v>0</v>
      </c>
      <c r="AD194" s="170">
        <f t="shared" si="103"/>
        <v>0</v>
      </c>
      <c r="AE194" s="131"/>
      <c r="AF194" s="131"/>
      <c r="AG194" s="131"/>
      <c r="AH194" s="131"/>
      <c r="AI194" s="131"/>
      <c r="AJ194" s="170">
        <f t="shared" si="104"/>
        <v>0</v>
      </c>
      <c r="AK194" s="131"/>
      <c r="AL194" s="131"/>
      <c r="AM194" s="131"/>
      <c r="AN194" s="131"/>
      <c r="AO194" s="131"/>
      <c r="AP194" s="131"/>
      <c r="AQ194" s="138">
        <f t="shared" si="105"/>
        <v>0</v>
      </c>
      <c r="AR194" s="138">
        <f t="shared" si="106"/>
        <v>0</v>
      </c>
      <c r="AS194" s="131"/>
      <c r="AT194" s="131"/>
    </row>
    <row r="195" spans="1:46" ht="15" hidden="1">
      <c r="A195" s="131">
        <v>11</v>
      </c>
      <c r="B195" s="131" t="s">
        <v>219</v>
      </c>
      <c r="C195" s="242">
        <f t="shared" si="96"/>
        <v>2</v>
      </c>
      <c r="D195" s="131"/>
      <c r="E195" s="131">
        <v>0.5</v>
      </c>
      <c r="F195" s="131">
        <v>1.5</v>
      </c>
      <c r="G195" s="131"/>
      <c r="H195" s="131"/>
      <c r="I195" s="180">
        <f t="shared" si="97"/>
        <v>1</v>
      </c>
      <c r="J195" s="171">
        <f t="shared" si="98"/>
        <v>1</v>
      </c>
      <c r="K195" s="131"/>
      <c r="L195" s="131">
        <v>1</v>
      </c>
      <c r="M195" s="131"/>
      <c r="N195" s="131"/>
      <c r="O195" s="131"/>
      <c r="P195" s="171">
        <f t="shared" si="99"/>
        <v>0</v>
      </c>
      <c r="Q195" s="131"/>
      <c r="R195" s="131"/>
      <c r="S195" s="131"/>
      <c r="T195" s="131"/>
      <c r="U195" s="131"/>
      <c r="V195" s="169">
        <f t="shared" si="100"/>
        <v>325.74799999999993</v>
      </c>
      <c r="W195" s="152">
        <f t="shared" si="101"/>
        <v>0.623</v>
      </c>
      <c r="X195" s="131"/>
      <c r="Y195" s="131"/>
      <c r="Z195" s="131">
        <v>0.623</v>
      </c>
      <c r="AA195" s="131"/>
      <c r="AB195" s="131"/>
      <c r="AC195" s="152">
        <f t="shared" si="102"/>
        <v>0.35</v>
      </c>
      <c r="AD195" s="170">
        <f t="shared" si="103"/>
        <v>0.35</v>
      </c>
      <c r="AE195" s="131"/>
      <c r="AF195" s="131">
        <v>0.35</v>
      </c>
      <c r="AG195" s="131"/>
      <c r="AH195" s="131"/>
      <c r="AI195" s="131"/>
      <c r="AJ195" s="170">
        <f t="shared" si="104"/>
        <v>0</v>
      </c>
      <c r="AK195" s="131"/>
      <c r="AL195" s="131"/>
      <c r="AM195" s="131"/>
      <c r="AN195" s="131"/>
      <c r="AO195" s="131"/>
      <c r="AP195" s="131">
        <v>94.4</v>
      </c>
      <c r="AQ195" s="138">
        <f t="shared" si="105"/>
        <v>0.3115</v>
      </c>
      <c r="AR195" s="138">
        <f t="shared" si="106"/>
        <v>0.35</v>
      </c>
      <c r="AS195" s="131"/>
      <c r="AT195" s="131"/>
    </row>
    <row r="196" spans="1:46" ht="15" hidden="1">
      <c r="A196" s="131">
        <v>12</v>
      </c>
      <c r="B196" s="131" t="s">
        <v>220</v>
      </c>
      <c r="C196" s="242">
        <f t="shared" si="96"/>
        <v>1</v>
      </c>
      <c r="D196" s="131"/>
      <c r="E196" s="131"/>
      <c r="F196" s="131">
        <v>0.4</v>
      </c>
      <c r="G196" s="131">
        <v>0.6</v>
      </c>
      <c r="H196" s="131"/>
      <c r="I196" s="180">
        <f t="shared" si="97"/>
        <v>0</v>
      </c>
      <c r="J196" s="171">
        <f t="shared" si="98"/>
        <v>0</v>
      </c>
      <c r="K196" s="131"/>
      <c r="L196" s="131"/>
      <c r="M196" s="131"/>
      <c r="N196" s="131"/>
      <c r="O196" s="131"/>
      <c r="P196" s="171">
        <f t="shared" si="99"/>
        <v>0</v>
      </c>
      <c r="Q196" s="131"/>
      <c r="R196" s="131"/>
      <c r="S196" s="131"/>
      <c r="T196" s="131"/>
      <c r="U196" s="131"/>
      <c r="V196" s="169">
        <f t="shared" si="100"/>
        <v>111.72</v>
      </c>
      <c r="W196" s="152">
        <f t="shared" si="101"/>
        <v>0</v>
      </c>
      <c r="X196" s="131"/>
      <c r="Y196" s="131"/>
      <c r="Z196" s="131"/>
      <c r="AA196" s="131"/>
      <c r="AB196" s="131"/>
      <c r="AC196" s="152">
        <f t="shared" si="102"/>
        <v>0</v>
      </c>
      <c r="AD196" s="170">
        <f t="shared" si="103"/>
        <v>0</v>
      </c>
      <c r="AE196" s="131"/>
      <c r="AF196" s="131"/>
      <c r="AG196" s="131"/>
      <c r="AH196" s="131"/>
      <c r="AI196" s="131"/>
      <c r="AJ196" s="170">
        <f t="shared" si="104"/>
        <v>0</v>
      </c>
      <c r="AK196" s="131"/>
      <c r="AL196" s="131"/>
      <c r="AM196" s="131"/>
      <c r="AN196" s="131"/>
      <c r="AO196" s="131"/>
      <c r="AP196" s="131"/>
      <c r="AQ196" s="138">
        <f t="shared" si="105"/>
        <v>0</v>
      </c>
      <c r="AR196" s="138"/>
      <c r="AS196" s="131"/>
      <c r="AT196" s="131"/>
    </row>
    <row r="197" spans="1:46" ht="15" hidden="1">
      <c r="A197" s="131">
        <v>13</v>
      </c>
      <c r="B197" s="131" t="s">
        <v>221</v>
      </c>
      <c r="C197" s="242">
        <f t="shared" si="96"/>
        <v>2.5</v>
      </c>
      <c r="D197" s="131">
        <v>0.2</v>
      </c>
      <c r="E197" s="131">
        <v>1.5</v>
      </c>
      <c r="F197" s="131">
        <v>0.8</v>
      </c>
      <c r="G197" s="131"/>
      <c r="H197" s="131"/>
      <c r="I197" s="180">
        <f t="shared" si="97"/>
        <v>10</v>
      </c>
      <c r="J197" s="171">
        <f t="shared" si="98"/>
        <v>1</v>
      </c>
      <c r="K197" s="131"/>
      <c r="L197" s="131">
        <v>1</v>
      </c>
      <c r="M197" s="131"/>
      <c r="N197" s="131"/>
      <c r="O197" s="131"/>
      <c r="P197" s="171">
        <f t="shared" si="99"/>
        <v>9</v>
      </c>
      <c r="Q197" s="131"/>
      <c r="R197" s="131"/>
      <c r="S197" s="131"/>
      <c r="T197" s="131">
        <v>9</v>
      </c>
      <c r="U197" s="131"/>
      <c r="V197" s="169">
        <f t="shared" si="100"/>
        <v>914.72</v>
      </c>
      <c r="W197" s="152">
        <f t="shared" si="101"/>
        <v>0.5</v>
      </c>
      <c r="X197" s="131"/>
      <c r="Y197" s="131"/>
      <c r="Z197" s="131">
        <v>0.5</v>
      </c>
      <c r="AA197" s="131"/>
      <c r="AB197" s="131"/>
      <c r="AC197" s="152">
        <f t="shared" si="102"/>
        <v>1.1</v>
      </c>
      <c r="AD197" s="170">
        <f t="shared" si="103"/>
        <v>0</v>
      </c>
      <c r="AE197" s="131"/>
      <c r="AF197" s="131"/>
      <c r="AG197" s="131"/>
      <c r="AH197" s="131"/>
      <c r="AI197" s="131"/>
      <c r="AJ197" s="170">
        <f t="shared" si="104"/>
        <v>1.1</v>
      </c>
      <c r="AK197" s="131"/>
      <c r="AL197" s="131">
        <v>1.1</v>
      </c>
      <c r="AM197" s="131"/>
      <c r="AN197" s="131"/>
      <c r="AO197" s="131"/>
      <c r="AP197" s="131">
        <v>124</v>
      </c>
      <c r="AQ197" s="138">
        <f t="shared" si="105"/>
        <v>0.2</v>
      </c>
      <c r="AR197" s="138">
        <f t="shared" si="106"/>
        <v>0.11000000000000001</v>
      </c>
      <c r="AS197" s="131"/>
      <c r="AT197" s="131"/>
    </row>
    <row r="198" spans="1:46" ht="15" hidden="1">
      <c r="A198" s="131">
        <v>14</v>
      </c>
      <c r="B198" s="131" t="s">
        <v>222</v>
      </c>
      <c r="C198" s="242">
        <f t="shared" si="96"/>
        <v>2</v>
      </c>
      <c r="D198" s="131"/>
      <c r="E198" s="131"/>
      <c r="F198" s="131">
        <v>1</v>
      </c>
      <c r="G198" s="131">
        <v>1</v>
      </c>
      <c r="H198" s="131"/>
      <c r="I198" s="180">
        <f t="shared" si="97"/>
        <v>0</v>
      </c>
      <c r="J198" s="171">
        <f t="shared" si="98"/>
        <v>0</v>
      </c>
      <c r="K198" s="131"/>
      <c r="L198" s="131"/>
      <c r="M198" s="131"/>
      <c r="N198" s="131"/>
      <c r="O198" s="131"/>
      <c r="P198" s="171">
        <f t="shared" si="99"/>
        <v>0</v>
      </c>
      <c r="Q198" s="131"/>
      <c r="R198" s="131"/>
      <c r="S198" s="131"/>
      <c r="T198" s="131"/>
      <c r="U198" s="131"/>
      <c r="V198" s="169">
        <f t="shared" si="100"/>
        <v>223.44</v>
      </c>
      <c r="W198" s="152">
        <f t="shared" si="101"/>
        <v>0</v>
      </c>
      <c r="X198" s="131"/>
      <c r="Y198" s="131"/>
      <c r="Z198" s="131"/>
      <c r="AA198" s="131"/>
      <c r="AB198" s="131"/>
      <c r="AC198" s="152">
        <f t="shared" si="102"/>
        <v>0</v>
      </c>
      <c r="AD198" s="170">
        <f t="shared" si="103"/>
        <v>0</v>
      </c>
      <c r="AE198" s="131"/>
      <c r="AF198" s="131"/>
      <c r="AG198" s="131"/>
      <c r="AH198" s="131"/>
      <c r="AI198" s="131"/>
      <c r="AJ198" s="170">
        <f t="shared" si="104"/>
        <v>0</v>
      </c>
      <c r="AK198" s="131"/>
      <c r="AL198" s="131"/>
      <c r="AM198" s="131"/>
      <c r="AN198" s="131"/>
      <c r="AO198" s="131"/>
      <c r="AP198" s="131">
        <v>29.3</v>
      </c>
      <c r="AQ198" s="138">
        <f t="shared" si="105"/>
        <v>0</v>
      </c>
      <c r="AR198" s="138"/>
      <c r="AS198" s="131"/>
      <c r="AT198" s="131"/>
    </row>
    <row r="199" spans="1:46" ht="15" hidden="1">
      <c r="A199" s="131">
        <v>15</v>
      </c>
      <c r="B199" s="131" t="s">
        <v>223</v>
      </c>
      <c r="C199" s="242">
        <f t="shared" si="96"/>
        <v>0.5</v>
      </c>
      <c r="D199" s="131"/>
      <c r="E199" s="131"/>
      <c r="F199" s="131">
        <v>0.5</v>
      </c>
      <c r="G199" s="131"/>
      <c r="H199" s="131"/>
      <c r="I199" s="180">
        <f t="shared" si="97"/>
        <v>0.5800000000000001</v>
      </c>
      <c r="J199" s="171">
        <f t="shared" si="98"/>
        <v>0.18</v>
      </c>
      <c r="K199" s="131"/>
      <c r="L199" s="131">
        <v>0.18</v>
      </c>
      <c r="M199" s="131"/>
      <c r="N199" s="131"/>
      <c r="O199" s="131"/>
      <c r="P199" s="171">
        <f t="shared" si="99"/>
        <v>0.4</v>
      </c>
      <c r="Q199" s="131"/>
      <c r="R199" s="131"/>
      <c r="S199" s="131">
        <v>0.4</v>
      </c>
      <c r="T199" s="131"/>
      <c r="U199" s="131"/>
      <c r="V199" s="169">
        <f t="shared" si="100"/>
        <v>98.64304</v>
      </c>
      <c r="W199" s="152">
        <f t="shared" si="101"/>
        <v>0</v>
      </c>
      <c r="X199" s="131"/>
      <c r="Y199" s="131"/>
      <c r="Z199" s="131"/>
      <c r="AA199" s="131"/>
      <c r="AB199" s="131"/>
      <c r="AC199" s="152">
        <f t="shared" si="102"/>
        <v>0</v>
      </c>
      <c r="AD199" s="170">
        <f t="shared" si="103"/>
        <v>0</v>
      </c>
      <c r="AE199" s="131"/>
      <c r="AF199" s="131"/>
      <c r="AG199" s="131"/>
      <c r="AH199" s="131"/>
      <c r="AI199" s="131"/>
      <c r="AJ199" s="170">
        <f t="shared" si="104"/>
        <v>0</v>
      </c>
      <c r="AK199" s="131"/>
      <c r="AL199" s="131"/>
      <c r="AM199" s="131"/>
      <c r="AN199" s="131"/>
      <c r="AO199" s="131"/>
      <c r="AP199" s="131"/>
      <c r="AQ199" s="138">
        <f t="shared" si="105"/>
        <v>0</v>
      </c>
      <c r="AR199" s="138">
        <f t="shared" si="106"/>
        <v>0</v>
      </c>
      <c r="AS199" s="131"/>
      <c r="AT199" s="131"/>
    </row>
    <row r="200" spans="1:46" ht="15" hidden="1">
      <c r="A200" s="131">
        <v>16</v>
      </c>
      <c r="B200" s="131" t="s">
        <v>224</v>
      </c>
      <c r="C200" s="242">
        <f t="shared" si="96"/>
        <v>2</v>
      </c>
      <c r="D200" s="131"/>
      <c r="E200" s="131">
        <v>2</v>
      </c>
      <c r="F200" s="131"/>
      <c r="G200" s="131"/>
      <c r="H200" s="131"/>
      <c r="I200" s="180">
        <f t="shared" si="97"/>
        <v>1.5</v>
      </c>
      <c r="J200" s="171">
        <f t="shared" si="98"/>
        <v>0</v>
      </c>
      <c r="K200" s="131"/>
      <c r="L200" s="131"/>
      <c r="M200" s="131"/>
      <c r="N200" s="131"/>
      <c r="O200" s="131"/>
      <c r="P200" s="171">
        <f t="shared" si="99"/>
        <v>1.5</v>
      </c>
      <c r="Q200" s="131"/>
      <c r="R200" s="131"/>
      <c r="S200" s="131"/>
      <c r="T200" s="131">
        <v>1.5</v>
      </c>
      <c r="U200" s="131"/>
      <c r="V200" s="169">
        <f t="shared" si="100"/>
        <v>421.947</v>
      </c>
      <c r="W200" s="152">
        <f t="shared" si="101"/>
        <v>0</v>
      </c>
      <c r="X200" s="131"/>
      <c r="Y200" s="131"/>
      <c r="Z200" s="131"/>
      <c r="AA200" s="131"/>
      <c r="AB200" s="131"/>
      <c r="AC200" s="152">
        <f t="shared" si="102"/>
        <v>0</v>
      </c>
      <c r="AD200" s="170">
        <f t="shared" si="103"/>
        <v>0</v>
      </c>
      <c r="AE200" s="131"/>
      <c r="AF200" s="131"/>
      <c r="AG200" s="131"/>
      <c r="AH200" s="131"/>
      <c r="AI200" s="131"/>
      <c r="AJ200" s="170">
        <f t="shared" si="104"/>
        <v>0</v>
      </c>
      <c r="AK200" s="131"/>
      <c r="AL200" s="131"/>
      <c r="AM200" s="131"/>
      <c r="AN200" s="131"/>
      <c r="AO200" s="131"/>
      <c r="AP200" s="131"/>
      <c r="AQ200" s="138">
        <f t="shared" si="105"/>
        <v>0</v>
      </c>
      <c r="AR200" s="138">
        <f t="shared" si="106"/>
        <v>0</v>
      </c>
      <c r="AS200" s="131"/>
      <c r="AT200" s="131"/>
    </row>
    <row r="201" spans="1:46" ht="15" hidden="1">
      <c r="A201" s="131">
        <v>17</v>
      </c>
      <c r="B201" s="131" t="s">
        <v>225</v>
      </c>
      <c r="C201" s="242">
        <f t="shared" si="96"/>
        <v>0.5</v>
      </c>
      <c r="D201" s="131"/>
      <c r="E201" s="131"/>
      <c r="F201" s="131">
        <v>0.5</v>
      </c>
      <c r="G201" s="131"/>
      <c r="H201" s="131"/>
      <c r="I201" s="180">
        <f t="shared" si="97"/>
        <v>0</v>
      </c>
      <c r="J201" s="171">
        <f t="shared" si="98"/>
        <v>0</v>
      </c>
      <c r="K201" s="131"/>
      <c r="L201" s="131"/>
      <c r="M201" s="131"/>
      <c r="N201" s="131"/>
      <c r="O201" s="131"/>
      <c r="P201" s="171">
        <f t="shared" si="99"/>
        <v>0</v>
      </c>
      <c r="Q201" s="131"/>
      <c r="R201" s="131"/>
      <c r="S201" s="131"/>
      <c r="T201" s="131"/>
      <c r="U201" s="131"/>
      <c r="V201" s="169">
        <f t="shared" si="100"/>
        <v>55.86</v>
      </c>
      <c r="W201" s="152">
        <f t="shared" si="101"/>
        <v>0</v>
      </c>
      <c r="X201" s="131"/>
      <c r="Y201" s="131"/>
      <c r="Z201" s="131"/>
      <c r="AA201" s="131"/>
      <c r="AB201" s="131"/>
      <c r="AC201" s="152">
        <f t="shared" si="102"/>
        <v>0</v>
      </c>
      <c r="AD201" s="170">
        <f t="shared" si="103"/>
        <v>0</v>
      </c>
      <c r="AE201" s="131"/>
      <c r="AF201" s="131"/>
      <c r="AG201" s="131"/>
      <c r="AH201" s="131"/>
      <c r="AI201" s="131"/>
      <c r="AJ201" s="170">
        <f t="shared" si="104"/>
        <v>0</v>
      </c>
      <c r="AK201" s="131"/>
      <c r="AL201" s="131"/>
      <c r="AM201" s="131"/>
      <c r="AN201" s="131"/>
      <c r="AO201" s="131"/>
      <c r="AP201" s="131"/>
      <c r="AQ201" s="138">
        <f t="shared" si="105"/>
        <v>0</v>
      </c>
      <c r="AR201" s="138"/>
      <c r="AS201" s="131"/>
      <c r="AT201" s="131"/>
    </row>
    <row r="202" spans="1:46" ht="15" hidden="1">
      <c r="A202" s="131">
        <v>18</v>
      </c>
      <c r="B202" s="131" t="s">
        <v>226</v>
      </c>
      <c r="C202" s="242">
        <f t="shared" si="96"/>
        <v>2.5</v>
      </c>
      <c r="D202" s="131"/>
      <c r="E202" s="131"/>
      <c r="F202" s="131">
        <v>1.5</v>
      </c>
      <c r="G202" s="131">
        <v>1</v>
      </c>
      <c r="H202" s="131"/>
      <c r="I202" s="180">
        <f t="shared" si="97"/>
        <v>3.55</v>
      </c>
      <c r="J202" s="171">
        <f t="shared" si="98"/>
        <v>1.6</v>
      </c>
      <c r="K202" s="131">
        <v>1.6</v>
      </c>
      <c r="L202" s="131"/>
      <c r="M202" s="131"/>
      <c r="N202" s="131"/>
      <c r="O202" s="131"/>
      <c r="P202" s="171">
        <f t="shared" si="99"/>
        <v>1.95</v>
      </c>
      <c r="Q202" s="131">
        <v>1.95</v>
      </c>
      <c r="R202" s="131"/>
      <c r="S202" s="131"/>
      <c r="T202" s="131"/>
      <c r="U202" s="131"/>
      <c r="V202" s="169">
        <f t="shared" si="100"/>
        <v>558.9911</v>
      </c>
      <c r="W202" s="152">
        <f t="shared" si="101"/>
        <v>0</v>
      </c>
      <c r="X202" s="131"/>
      <c r="Y202" s="131"/>
      <c r="Z202" s="131"/>
      <c r="AA202" s="131"/>
      <c r="AB202" s="131"/>
      <c r="AC202" s="152">
        <f t="shared" si="102"/>
        <v>2.6799999999999997</v>
      </c>
      <c r="AD202" s="170">
        <f t="shared" si="103"/>
        <v>0.7</v>
      </c>
      <c r="AE202" s="131"/>
      <c r="AF202" s="131">
        <v>0.7</v>
      </c>
      <c r="AG202" s="131"/>
      <c r="AH202" s="131"/>
      <c r="AI202" s="131"/>
      <c r="AJ202" s="170">
        <f t="shared" si="104"/>
        <v>1.98</v>
      </c>
      <c r="AK202" s="131"/>
      <c r="AL202" s="131">
        <v>1.98</v>
      </c>
      <c r="AM202" s="131"/>
      <c r="AN202" s="131"/>
      <c r="AO202" s="131"/>
      <c r="AP202" s="131">
        <v>183</v>
      </c>
      <c r="AQ202" s="138">
        <f t="shared" si="105"/>
        <v>0</v>
      </c>
      <c r="AR202" s="138">
        <f t="shared" si="106"/>
        <v>0.7549295774647887</v>
      </c>
      <c r="AS202" s="131"/>
      <c r="AT202" s="131"/>
    </row>
    <row r="203" spans="1:46" ht="15" hidden="1">
      <c r="A203" s="131">
        <v>19</v>
      </c>
      <c r="B203" s="131" t="s">
        <v>227</v>
      </c>
      <c r="C203" s="242">
        <f t="shared" si="96"/>
        <v>2.5</v>
      </c>
      <c r="D203" s="131"/>
      <c r="E203" s="131">
        <v>0.5</v>
      </c>
      <c r="F203" s="131">
        <v>1</v>
      </c>
      <c r="G203" s="131">
        <v>1</v>
      </c>
      <c r="H203" s="131"/>
      <c r="I203" s="180">
        <f t="shared" si="97"/>
        <v>2</v>
      </c>
      <c r="J203" s="171">
        <f t="shared" si="98"/>
        <v>0</v>
      </c>
      <c r="K203" s="131"/>
      <c r="L203" s="131"/>
      <c r="M203" s="131"/>
      <c r="N203" s="131"/>
      <c r="O203" s="131"/>
      <c r="P203" s="171">
        <f t="shared" si="99"/>
        <v>2</v>
      </c>
      <c r="Q203" s="131"/>
      <c r="R203" s="131">
        <v>2</v>
      </c>
      <c r="S203" s="131"/>
      <c r="T203" s="131"/>
      <c r="U203" s="131"/>
      <c r="V203" s="169">
        <f t="shared" si="100"/>
        <v>431.76000000000005</v>
      </c>
      <c r="W203" s="152">
        <f t="shared" si="101"/>
        <v>0.35</v>
      </c>
      <c r="X203" s="131"/>
      <c r="Y203" s="131">
        <v>0.15</v>
      </c>
      <c r="Z203" s="131">
        <v>0.2</v>
      </c>
      <c r="AA203" s="131"/>
      <c r="AB203" s="131"/>
      <c r="AC203" s="152">
        <f t="shared" si="102"/>
        <v>0.23</v>
      </c>
      <c r="AD203" s="170">
        <f t="shared" si="103"/>
        <v>0</v>
      </c>
      <c r="AE203" s="131"/>
      <c r="AF203" s="131"/>
      <c r="AG203" s="131"/>
      <c r="AH203" s="131"/>
      <c r="AI203" s="131"/>
      <c r="AJ203" s="170">
        <f t="shared" si="104"/>
        <v>0.23</v>
      </c>
      <c r="AK203" s="131"/>
      <c r="AL203" s="131">
        <v>0.23</v>
      </c>
      <c r="AM203" s="131"/>
      <c r="AN203" s="131"/>
      <c r="AO203" s="131"/>
      <c r="AP203" s="131">
        <v>60</v>
      </c>
      <c r="AQ203" s="138">
        <f t="shared" si="105"/>
        <v>0.13999999999999999</v>
      </c>
      <c r="AR203" s="138">
        <f t="shared" si="106"/>
        <v>0.115</v>
      </c>
      <c r="AS203" s="131"/>
      <c r="AT203" s="131"/>
    </row>
    <row r="204" spans="1:46" ht="15" hidden="1">
      <c r="A204" s="131">
        <v>20</v>
      </c>
      <c r="B204" s="131" t="s">
        <v>228</v>
      </c>
      <c r="C204" s="242">
        <f t="shared" si="96"/>
        <v>3</v>
      </c>
      <c r="D204" s="131"/>
      <c r="E204" s="131">
        <v>0.5</v>
      </c>
      <c r="F204" s="131">
        <v>2.5</v>
      </c>
      <c r="G204" s="131"/>
      <c r="H204" s="131"/>
      <c r="I204" s="180">
        <f t="shared" si="97"/>
        <v>0.8200000000000001</v>
      </c>
      <c r="J204" s="171">
        <f t="shared" si="98"/>
        <v>0.32</v>
      </c>
      <c r="K204" s="131"/>
      <c r="L204" s="131">
        <v>0.32</v>
      </c>
      <c r="M204" s="131"/>
      <c r="N204" s="131"/>
      <c r="O204" s="131"/>
      <c r="P204" s="171">
        <f t="shared" si="99"/>
        <v>0.5</v>
      </c>
      <c r="Q204" s="131"/>
      <c r="R204" s="131"/>
      <c r="S204" s="131">
        <v>0.5</v>
      </c>
      <c r="T204" s="131"/>
      <c r="U204" s="131"/>
      <c r="V204" s="169">
        <f t="shared" si="100"/>
        <v>426.10536</v>
      </c>
      <c r="W204" s="152">
        <f t="shared" si="101"/>
        <v>0.829</v>
      </c>
      <c r="X204" s="131"/>
      <c r="Y204" s="131">
        <v>0.2</v>
      </c>
      <c r="Z204" s="131">
        <v>0.629</v>
      </c>
      <c r="AA204" s="131"/>
      <c r="AB204" s="131"/>
      <c r="AC204" s="152">
        <f t="shared" si="102"/>
        <v>0</v>
      </c>
      <c r="AD204" s="170">
        <f t="shared" si="103"/>
        <v>0</v>
      </c>
      <c r="AE204" s="131"/>
      <c r="AF204" s="131"/>
      <c r="AG204" s="131"/>
      <c r="AH204" s="131"/>
      <c r="AI204" s="131"/>
      <c r="AJ204" s="170">
        <f t="shared" si="104"/>
        <v>0</v>
      </c>
      <c r="AK204" s="131"/>
      <c r="AL204" s="131"/>
      <c r="AM204" s="131"/>
      <c r="AN204" s="131"/>
      <c r="AO204" s="131"/>
      <c r="AP204" s="131">
        <v>120</v>
      </c>
      <c r="AQ204" s="138">
        <f t="shared" si="105"/>
        <v>0.2763333333333333</v>
      </c>
      <c r="AR204" s="138">
        <f t="shared" si="106"/>
        <v>0</v>
      </c>
      <c r="AS204" s="131"/>
      <c r="AT204" s="131"/>
    </row>
    <row r="205" spans="1:46" ht="15" hidden="1">
      <c r="A205" s="131">
        <v>21</v>
      </c>
      <c r="B205" s="131" t="s">
        <v>229</v>
      </c>
      <c r="C205" s="242">
        <f t="shared" si="96"/>
        <v>4.5</v>
      </c>
      <c r="D205" s="131"/>
      <c r="E205" s="131"/>
      <c r="F205" s="131">
        <v>2.5</v>
      </c>
      <c r="G205" s="131">
        <v>2</v>
      </c>
      <c r="H205" s="131"/>
      <c r="I205" s="180">
        <f t="shared" si="97"/>
        <v>14</v>
      </c>
      <c r="J205" s="171">
        <f t="shared" si="98"/>
        <v>6</v>
      </c>
      <c r="K205" s="131">
        <v>6</v>
      </c>
      <c r="L205" s="131"/>
      <c r="M205" s="131"/>
      <c r="N205" s="131"/>
      <c r="O205" s="131"/>
      <c r="P205" s="171">
        <f t="shared" si="99"/>
        <v>8</v>
      </c>
      <c r="Q205" s="131"/>
      <c r="R205" s="131"/>
      <c r="S205" s="131">
        <v>8</v>
      </c>
      <c r="T205" s="131"/>
      <c r="U205" s="131"/>
      <c r="V205" s="169">
        <f t="shared" si="100"/>
        <v>1617.998</v>
      </c>
      <c r="W205" s="152">
        <f t="shared" si="101"/>
        <v>1.27</v>
      </c>
      <c r="X205" s="131"/>
      <c r="Y205" s="131"/>
      <c r="Z205" s="131">
        <v>1.27</v>
      </c>
      <c r="AA205" s="131"/>
      <c r="AB205" s="131"/>
      <c r="AC205" s="152">
        <f t="shared" si="102"/>
        <v>0</v>
      </c>
      <c r="AD205" s="170">
        <f t="shared" si="103"/>
        <v>0</v>
      </c>
      <c r="AE205" s="131"/>
      <c r="AF205" s="131"/>
      <c r="AG205" s="131"/>
      <c r="AH205" s="131"/>
      <c r="AI205" s="131"/>
      <c r="AJ205" s="170">
        <f t="shared" si="104"/>
        <v>0</v>
      </c>
      <c r="AK205" s="131"/>
      <c r="AL205" s="131"/>
      <c r="AM205" s="131"/>
      <c r="AN205" s="131"/>
      <c r="AO205" s="131"/>
      <c r="AP205" s="131">
        <v>184.2</v>
      </c>
      <c r="AQ205" s="138">
        <f t="shared" si="105"/>
        <v>0.2822222222222222</v>
      </c>
      <c r="AR205" s="138">
        <f t="shared" si="106"/>
        <v>0</v>
      </c>
      <c r="AS205" s="131"/>
      <c r="AT205" s="131"/>
    </row>
    <row r="206" spans="1:46" ht="15" hidden="1">
      <c r="A206" s="131">
        <v>22</v>
      </c>
      <c r="B206" s="131" t="s">
        <v>411</v>
      </c>
      <c r="C206" s="242">
        <f t="shared" si="96"/>
        <v>1</v>
      </c>
      <c r="D206" s="131"/>
      <c r="E206" s="131"/>
      <c r="F206" s="131">
        <v>1</v>
      </c>
      <c r="G206" s="131"/>
      <c r="H206" s="131"/>
      <c r="I206" s="180">
        <f>J206+P206</f>
        <v>1</v>
      </c>
      <c r="J206" s="171">
        <f>SUM(K206:O206)</f>
        <v>0</v>
      </c>
      <c r="K206" s="131"/>
      <c r="L206" s="131"/>
      <c r="M206" s="131"/>
      <c r="N206" s="131"/>
      <c r="O206" s="131"/>
      <c r="P206" s="171">
        <f>SUM(Q206:U206)</f>
        <v>1</v>
      </c>
      <c r="Q206" s="131"/>
      <c r="R206" s="131"/>
      <c r="S206" s="131"/>
      <c r="T206" s="131">
        <v>1</v>
      </c>
      <c r="U206" s="131"/>
      <c r="V206" s="169">
        <f>D206*194.67+E206*173.04+F206*111.72+G206*111.72+H206*127.68+K206*86.255+L206*71.648+M206*84.489+N206*58.258+O206*53.065+Q206*72.658+R206*60.9+S206*74.716+T206*50.578+U206*46.62</f>
        <v>162.298</v>
      </c>
      <c r="W206" s="152">
        <f>SUM(X206:AB206)</f>
        <v>0</v>
      </c>
      <c r="X206" s="131"/>
      <c r="Y206" s="131"/>
      <c r="Z206" s="131"/>
      <c r="AA206" s="131"/>
      <c r="AB206" s="131"/>
      <c r="AC206" s="152">
        <f>AD206+AJ206</f>
        <v>0</v>
      </c>
      <c r="AD206" s="170">
        <f>SUM(AE206:AI206)</f>
        <v>0</v>
      </c>
      <c r="AE206" s="131"/>
      <c r="AF206" s="131"/>
      <c r="AG206" s="131"/>
      <c r="AH206" s="131"/>
      <c r="AI206" s="131"/>
      <c r="AJ206" s="170">
        <f>SUM(AK206:AO206)</f>
        <v>0</v>
      </c>
      <c r="AK206" s="131"/>
      <c r="AL206" s="131"/>
      <c r="AM206" s="131"/>
      <c r="AN206" s="131"/>
      <c r="AO206" s="131"/>
      <c r="AP206" s="131"/>
      <c r="AQ206" s="138">
        <f>W206/C206</f>
        <v>0</v>
      </c>
      <c r="AR206" s="138">
        <f>AC206/I206</f>
        <v>0</v>
      </c>
      <c r="AS206" s="131"/>
      <c r="AT206" s="131"/>
    </row>
    <row r="207" spans="1:46" ht="15" hidden="1">
      <c r="A207" s="116" t="s">
        <v>101</v>
      </c>
      <c r="B207" s="117" t="s">
        <v>206</v>
      </c>
      <c r="C207" s="131"/>
      <c r="D207" s="131"/>
      <c r="E207" s="131"/>
      <c r="F207" s="131"/>
      <c r="G207" s="131"/>
      <c r="H207" s="131"/>
      <c r="I207" s="131"/>
      <c r="J207" s="131"/>
      <c r="K207" s="131"/>
      <c r="L207" s="131"/>
      <c r="M207" s="131"/>
      <c r="N207" s="131"/>
      <c r="O207" s="131"/>
      <c r="P207" s="131"/>
      <c r="Q207" s="131"/>
      <c r="R207" s="131"/>
      <c r="S207" s="131"/>
      <c r="T207" s="131"/>
      <c r="U207" s="131"/>
      <c r="V207" s="169"/>
      <c r="W207" s="152"/>
      <c r="X207" s="131"/>
      <c r="Y207" s="131"/>
      <c r="Z207" s="131"/>
      <c r="AA207" s="131"/>
      <c r="AB207" s="131"/>
      <c r="AC207" s="152"/>
      <c r="AD207" s="170"/>
      <c r="AE207" s="131"/>
      <c r="AF207" s="131"/>
      <c r="AG207" s="131"/>
      <c r="AH207" s="131"/>
      <c r="AI207" s="131"/>
      <c r="AJ207" s="170"/>
      <c r="AK207" s="131"/>
      <c r="AL207" s="131"/>
      <c r="AM207" s="131"/>
      <c r="AN207" s="131"/>
      <c r="AO207" s="131"/>
      <c r="AP207" s="131"/>
      <c r="AQ207" s="138"/>
      <c r="AR207" s="138"/>
      <c r="AS207" s="131"/>
      <c r="AT207" s="131"/>
    </row>
    <row r="208" spans="1:46" ht="15" hidden="1">
      <c r="A208" s="243">
        <v>1</v>
      </c>
      <c r="B208" s="140" t="s">
        <v>230</v>
      </c>
      <c r="C208" s="142">
        <f>D208+E208+F208+G208</f>
        <v>2.5</v>
      </c>
      <c r="D208" s="131"/>
      <c r="E208" s="131">
        <v>1.5</v>
      </c>
      <c r="F208" s="176">
        <v>1</v>
      </c>
      <c r="G208" s="242"/>
      <c r="H208" s="131"/>
      <c r="I208" s="180">
        <f>J208+P208</f>
        <v>3</v>
      </c>
      <c r="J208" s="171">
        <f>SUM(K208:O208)</f>
        <v>0</v>
      </c>
      <c r="K208" s="131"/>
      <c r="L208" s="131"/>
      <c r="M208" s="131"/>
      <c r="N208" s="131"/>
      <c r="O208" s="131"/>
      <c r="P208" s="171">
        <f>SUM(Q208:U208)</f>
        <v>3</v>
      </c>
      <c r="Q208" s="131">
        <v>1</v>
      </c>
      <c r="R208" s="131"/>
      <c r="S208" s="131">
        <v>1</v>
      </c>
      <c r="T208" s="131">
        <v>1</v>
      </c>
      <c r="U208" s="131"/>
      <c r="V208" s="169">
        <f>D208*194.67+E208*173.04+F208*111.72+G208*111.72+H208*127.68+K208*86.255+L208*71.648+M208*84.489+N208*58.258+O208*53.065+Q208*72.658+R208*60.9+S208*74.716+T208*50.578+U208*46.62</f>
        <v>569.232</v>
      </c>
      <c r="W208" s="152">
        <f>SUM(X208:AB208)</f>
        <v>0</v>
      </c>
      <c r="X208" s="131"/>
      <c r="Y208" s="131"/>
      <c r="Z208" s="131"/>
      <c r="AA208" s="131"/>
      <c r="AB208" s="131"/>
      <c r="AC208" s="152">
        <f>AD208+AJ208</f>
        <v>0</v>
      </c>
      <c r="AD208" s="170">
        <f>SUM(AE208:AI208)</f>
        <v>0</v>
      </c>
      <c r="AE208" s="131"/>
      <c r="AF208" s="131"/>
      <c r="AG208" s="131"/>
      <c r="AH208" s="131"/>
      <c r="AI208" s="131"/>
      <c r="AJ208" s="170">
        <f>SUM(AK208:AO208)</f>
        <v>0</v>
      </c>
      <c r="AK208" s="131"/>
      <c r="AL208" s="131"/>
      <c r="AM208" s="131"/>
      <c r="AN208" s="131"/>
      <c r="AO208" s="131"/>
      <c r="AP208" s="131"/>
      <c r="AQ208" s="138">
        <f>W208/C208</f>
        <v>0</v>
      </c>
      <c r="AR208" s="138">
        <f>AC208/I208</f>
        <v>0</v>
      </c>
      <c r="AS208" s="131"/>
      <c r="AT208" s="131"/>
    </row>
    <row r="209" spans="1:46" ht="15" hidden="1">
      <c r="A209" s="131"/>
      <c r="B209" s="172" t="s">
        <v>25</v>
      </c>
      <c r="C209" s="152">
        <f>SUM(C184:C208)</f>
        <v>45.97</v>
      </c>
      <c r="D209" s="152">
        <f aca="true" t="shared" si="107" ref="D209:AT209">SUM(D184:D208)</f>
        <v>1.2</v>
      </c>
      <c r="E209" s="152">
        <f t="shared" si="107"/>
        <v>9</v>
      </c>
      <c r="F209" s="152">
        <f t="shared" si="107"/>
        <v>22.4</v>
      </c>
      <c r="G209" s="152">
        <f t="shared" si="107"/>
        <v>12.399999999999999</v>
      </c>
      <c r="H209" s="152">
        <f t="shared" si="107"/>
        <v>0.97</v>
      </c>
      <c r="I209" s="152">
        <f t="shared" si="107"/>
        <v>77.07</v>
      </c>
      <c r="J209" s="152">
        <f t="shared" si="107"/>
        <v>11.100000000000001</v>
      </c>
      <c r="K209" s="152">
        <f t="shared" si="107"/>
        <v>7.9</v>
      </c>
      <c r="L209" s="152">
        <f t="shared" si="107"/>
        <v>3.2</v>
      </c>
      <c r="M209" s="152">
        <f t="shared" si="107"/>
        <v>0</v>
      </c>
      <c r="N209" s="152">
        <f t="shared" si="107"/>
        <v>0</v>
      </c>
      <c r="O209" s="152">
        <f t="shared" si="107"/>
        <v>0</v>
      </c>
      <c r="P209" s="152">
        <f t="shared" si="107"/>
        <v>65.97</v>
      </c>
      <c r="Q209" s="152">
        <f t="shared" si="107"/>
        <v>3.35</v>
      </c>
      <c r="R209" s="152">
        <f t="shared" si="107"/>
        <v>9.26</v>
      </c>
      <c r="S209" s="152">
        <f t="shared" si="107"/>
        <v>21.16</v>
      </c>
      <c r="T209" s="152">
        <f t="shared" si="107"/>
        <v>32.2</v>
      </c>
      <c r="U209" s="152">
        <f t="shared" si="107"/>
        <v>0</v>
      </c>
      <c r="V209" s="173">
        <f t="shared" si="107"/>
        <v>10730.29816</v>
      </c>
      <c r="W209" s="152">
        <f t="shared" si="107"/>
        <v>8.377</v>
      </c>
      <c r="X209" s="152">
        <f t="shared" si="107"/>
        <v>0</v>
      </c>
      <c r="Y209" s="152">
        <f t="shared" si="107"/>
        <v>0.75</v>
      </c>
      <c r="Z209" s="152">
        <f t="shared" si="107"/>
        <v>7.276999999999999</v>
      </c>
      <c r="AA209" s="152">
        <f t="shared" si="107"/>
        <v>0.35</v>
      </c>
      <c r="AB209" s="152">
        <f t="shared" si="107"/>
        <v>0</v>
      </c>
      <c r="AC209" s="152">
        <f t="shared" si="107"/>
        <v>10.18</v>
      </c>
      <c r="AD209" s="152">
        <f t="shared" si="107"/>
        <v>1.27</v>
      </c>
      <c r="AE209" s="152">
        <f t="shared" si="107"/>
        <v>0</v>
      </c>
      <c r="AF209" s="152">
        <f t="shared" si="107"/>
        <v>1.27</v>
      </c>
      <c r="AG209" s="152">
        <f t="shared" si="107"/>
        <v>0</v>
      </c>
      <c r="AH209" s="152">
        <f t="shared" si="107"/>
        <v>0</v>
      </c>
      <c r="AI209" s="152">
        <f t="shared" si="107"/>
        <v>0</v>
      </c>
      <c r="AJ209" s="152">
        <f t="shared" si="107"/>
        <v>8.91</v>
      </c>
      <c r="AK209" s="152">
        <f t="shared" si="107"/>
        <v>0</v>
      </c>
      <c r="AL209" s="152">
        <f t="shared" si="107"/>
        <v>8.91</v>
      </c>
      <c r="AM209" s="152">
        <f t="shared" si="107"/>
        <v>0</v>
      </c>
      <c r="AN209" s="152">
        <f t="shared" si="107"/>
        <v>0</v>
      </c>
      <c r="AO209" s="152">
        <f t="shared" si="107"/>
        <v>0</v>
      </c>
      <c r="AP209" s="173">
        <f t="shared" si="107"/>
        <v>1748.6000000000001</v>
      </c>
      <c r="AQ209" s="151">
        <f>W209/C209</f>
        <v>0.18222753969980424</v>
      </c>
      <c r="AR209" s="151">
        <f>AC209/I209</f>
        <v>0.13208771246918385</v>
      </c>
      <c r="AS209" s="152">
        <f t="shared" si="107"/>
        <v>0</v>
      </c>
      <c r="AT209" s="152">
        <f t="shared" si="107"/>
        <v>0</v>
      </c>
    </row>
    <row r="210" spans="4:8" ht="15" hidden="1">
      <c r="D210" s="195"/>
      <c r="E210" s="195"/>
      <c r="F210" s="195"/>
      <c r="G210" s="195"/>
      <c r="H210" s="195"/>
    </row>
    <row r="211" spans="2:43" ht="15" hidden="1">
      <c r="B211" s="304" t="s">
        <v>103</v>
      </c>
      <c r="C211" s="305"/>
      <c r="D211" s="305"/>
      <c r="E211" s="305"/>
      <c r="F211" s="305"/>
      <c r="V211" s="157" t="s">
        <v>75</v>
      </c>
      <c r="W211" s="158"/>
      <c r="X211" s="158"/>
      <c r="Y211" s="158"/>
      <c r="Z211" s="158"/>
      <c r="AA211" s="158"/>
      <c r="AB211" s="158"/>
      <c r="AC211" s="158"/>
      <c r="AD211" s="158"/>
      <c r="AE211" s="158"/>
      <c r="AF211" s="158"/>
      <c r="AG211" s="158"/>
      <c r="AH211" s="158"/>
      <c r="AI211" s="158"/>
      <c r="AJ211" s="158"/>
      <c r="AK211" s="158"/>
      <c r="AL211" s="158"/>
      <c r="AM211" s="158"/>
      <c r="AN211" s="158"/>
      <c r="AO211" s="158"/>
      <c r="AP211" s="158"/>
      <c r="AQ211" s="159"/>
    </row>
    <row r="212" spans="2:43" ht="15" hidden="1">
      <c r="B212" s="304" t="s">
        <v>231</v>
      </c>
      <c r="C212" s="305"/>
      <c r="D212" s="305"/>
      <c r="E212" s="305"/>
      <c r="F212" s="305"/>
      <c r="V212" s="157" t="s">
        <v>76</v>
      </c>
      <c r="W212" s="158"/>
      <c r="X212" s="158"/>
      <c r="Y212" s="158"/>
      <c r="Z212" s="158"/>
      <c r="AA212" s="158"/>
      <c r="AB212" s="158"/>
      <c r="AC212" s="158"/>
      <c r="AD212" s="158"/>
      <c r="AE212" s="158"/>
      <c r="AF212" s="158"/>
      <c r="AG212" s="158"/>
      <c r="AH212" s="158"/>
      <c r="AI212" s="158"/>
      <c r="AJ212" s="158"/>
      <c r="AK212" s="158"/>
      <c r="AL212" s="158"/>
      <c r="AM212" s="158"/>
      <c r="AN212" s="158"/>
      <c r="AO212" s="158"/>
      <c r="AP212" s="158"/>
      <c r="AQ212" s="159"/>
    </row>
    <row r="213" spans="2:43" ht="15" hidden="1">
      <c r="B213" s="156"/>
      <c r="C213" s="156"/>
      <c r="D213" s="156"/>
      <c r="E213" s="156"/>
      <c r="F213" s="156"/>
      <c r="V213" s="157"/>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9"/>
    </row>
    <row r="214" spans="1:46" ht="15" hidden="1">
      <c r="A214" s="306" t="s">
        <v>105</v>
      </c>
      <c r="B214" s="306"/>
      <c r="C214" s="306"/>
      <c r="D214" s="306"/>
      <c r="E214" s="306"/>
      <c r="F214" s="306"/>
      <c r="G214" s="306"/>
      <c r="H214" s="306"/>
      <c r="I214" s="306"/>
      <c r="J214" s="306"/>
      <c r="K214" s="306"/>
      <c r="L214" s="306"/>
      <c r="M214" s="306"/>
      <c r="N214" s="306"/>
      <c r="O214" s="306"/>
      <c r="P214" s="306"/>
      <c r="Q214" s="306"/>
      <c r="R214" s="306"/>
      <c r="S214" s="306"/>
      <c r="T214" s="306"/>
      <c r="U214" s="306"/>
      <c r="V214" s="306"/>
      <c r="W214" s="306"/>
      <c r="X214" s="306"/>
      <c r="Y214" s="306"/>
      <c r="Z214" s="306"/>
      <c r="AA214" s="306"/>
      <c r="AB214" s="306"/>
      <c r="AC214" s="306"/>
      <c r="AD214" s="306"/>
      <c r="AE214" s="306"/>
      <c r="AF214" s="306"/>
      <c r="AG214" s="306"/>
      <c r="AH214" s="306"/>
      <c r="AI214" s="306"/>
      <c r="AJ214" s="306"/>
      <c r="AK214" s="306"/>
      <c r="AL214" s="306"/>
      <c r="AM214" s="306"/>
      <c r="AN214" s="306"/>
      <c r="AO214" s="306"/>
      <c r="AP214" s="306"/>
      <c r="AQ214" s="306"/>
      <c r="AR214" s="306"/>
      <c r="AS214" s="306"/>
      <c r="AT214" s="306"/>
    </row>
    <row r="215" spans="1:46" ht="15" hidden="1">
      <c r="A215" s="307"/>
      <c r="B215" s="307"/>
      <c r="C215" s="307"/>
      <c r="D215" s="307"/>
      <c r="E215" s="307"/>
      <c r="F215" s="307"/>
      <c r="G215" s="307"/>
      <c r="H215" s="307"/>
      <c r="I215" s="307"/>
      <c r="J215" s="307"/>
      <c r="K215" s="307"/>
      <c r="L215" s="307"/>
      <c r="M215" s="307"/>
      <c r="N215" s="307"/>
      <c r="O215" s="307"/>
      <c r="P215" s="307"/>
      <c r="Q215" s="307"/>
      <c r="R215" s="307"/>
      <c r="S215" s="307"/>
      <c r="T215" s="307"/>
      <c r="U215" s="307"/>
      <c r="V215" s="307"/>
      <c r="W215" s="307"/>
      <c r="X215" s="307"/>
      <c r="Y215" s="307"/>
      <c r="Z215" s="307"/>
      <c r="AA215" s="307"/>
      <c r="AB215" s="307"/>
      <c r="AC215" s="307"/>
      <c r="AD215" s="307"/>
      <c r="AE215" s="307"/>
      <c r="AF215" s="307"/>
      <c r="AG215" s="307"/>
      <c r="AH215" s="307"/>
      <c r="AI215" s="307"/>
      <c r="AJ215" s="307"/>
      <c r="AK215" s="307"/>
      <c r="AL215" s="307"/>
      <c r="AM215" s="307"/>
      <c r="AN215" s="307"/>
      <c r="AO215" s="307"/>
      <c r="AP215" s="307"/>
      <c r="AQ215" s="307"/>
      <c r="AR215" s="307"/>
      <c r="AS215" s="307"/>
      <c r="AT215" s="307"/>
    </row>
    <row r="216" spans="1:46" ht="14.25" customHeight="1" hidden="1">
      <c r="A216" s="299" t="s">
        <v>0</v>
      </c>
      <c r="B216" s="292" t="s">
        <v>77</v>
      </c>
      <c r="C216" s="301" t="s">
        <v>78</v>
      </c>
      <c r="D216" s="301"/>
      <c r="E216" s="301"/>
      <c r="F216" s="301"/>
      <c r="G216" s="301"/>
      <c r="H216" s="301"/>
      <c r="I216" s="301"/>
      <c r="J216" s="301"/>
      <c r="K216" s="301"/>
      <c r="L216" s="301"/>
      <c r="M216" s="301"/>
      <c r="N216" s="301"/>
      <c r="O216" s="301"/>
      <c r="P216" s="301"/>
      <c r="Q216" s="301"/>
      <c r="R216" s="301"/>
      <c r="S216" s="301"/>
      <c r="T216" s="301"/>
      <c r="U216" s="301"/>
      <c r="V216" s="301"/>
      <c r="W216" s="302" t="s">
        <v>79</v>
      </c>
      <c r="X216" s="302"/>
      <c r="Y216" s="302"/>
      <c r="Z216" s="302"/>
      <c r="AA216" s="302"/>
      <c r="AB216" s="302"/>
      <c r="AC216" s="302"/>
      <c r="AD216" s="302"/>
      <c r="AE216" s="302"/>
      <c r="AF216" s="302"/>
      <c r="AG216" s="302"/>
      <c r="AH216" s="302"/>
      <c r="AI216" s="302"/>
      <c r="AJ216" s="302"/>
      <c r="AK216" s="302"/>
      <c r="AL216" s="302"/>
      <c r="AM216" s="302"/>
      <c r="AN216" s="302"/>
      <c r="AO216" s="302"/>
      <c r="AP216" s="302"/>
      <c r="AQ216" s="302" t="s">
        <v>80</v>
      </c>
      <c r="AR216" s="302"/>
      <c r="AS216" s="302" t="s">
        <v>454</v>
      </c>
      <c r="AT216" s="302"/>
    </row>
    <row r="217" spans="1:46" ht="15" customHeight="1" hidden="1">
      <c r="A217" s="300"/>
      <c r="B217" s="293"/>
      <c r="C217" s="292" t="s">
        <v>81</v>
      </c>
      <c r="D217" s="303" t="s">
        <v>82</v>
      </c>
      <c r="E217" s="303"/>
      <c r="F217" s="303"/>
      <c r="G217" s="303"/>
      <c r="H217" s="303"/>
      <c r="I217" s="292" t="s">
        <v>83</v>
      </c>
      <c r="J217" s="288" t="s">
        <v>82</v>
      </c>
      <c r="K217" s="288"/>
      <c r="L217" s="288"/>
      <c r="M217" s="288"/>
      <c r="N217" s="288"/>
      <c r="O217" s="288"/>
      <c r="P217" s="288"/>
      <c r="Q217" s="288"/>
      <c r="R217" s="288"/>
      <c r="S217" s="288"/>
      <c r="T217" s="288"/>
      <c r="U217" s="288"/>
      <c r="V217" s="289" t="s">
        <v>84</v>
      </c>
      <c r="W217" s="292" t="s">
        <v>85</v>
      </c>
      <c r="X217" s="298" t="s">
        <v>82</v>
      </c>
      <c r="Y217" s="298"/>
      <c r="Z217" s="298"/>
      <c r="AA217" s="298"/>
      <c r="AB217" s="298"/>
      <c r="AC217" s="292" t="s">
        <v>83</v>
      </c>
      <c r="AD217" s="288" t="s">
        <v>82</v>
      </c>
      <c r="AE217" s="288"/>
      <c r="AF217" s="288"/>
      <c r="AG217" s="288"/>
      <c r="AH217" s="288"/>
      <c r="AI217" s="288"/>
      <c r="AJ217" s="288"/>
      <c r="AK217" s="288"/>
      <c r="AL217" s="288"/>
      <c r="AM217" s="288"/>
      <c r="AN217" s="288"/>
      <c r="AO217" s="288"/>
      <c r="AP217" s="289" t="s">
        <v>86</v>
      </c>
      <c r="AQ217" s="295" t="s">
        <v>87</v>
      </c>
      <c r="AR217" s="295" t="s">
        <v>88</v>
      </c>
      <c r="AS217" s="295" t="s">
        <v>85</v>
      </c>
      <c r="AT217" s="295" t="s">
        <v>83</v>
      </c>
    </row>
    <row r="218" spans="1:46" ht="15" customHeight="1" hidden="1">
      <c r="A218" s="300"/>
      <c r="B218" s="293"/>
      <c r="C218" s="293"/>
      <c r="D218" s="289" t="s">
        <v>89</v>
      </c>
      <c r="E218" s="289" t="s">
        <v>90</v>
      </c>
      <c r="F218" s="289" t="s">
        <v>91</v>
      </c>
      <c r="G218" s="289" t="s">
        <v>92</v>
      </c>
      <c r="H218" s="289" t="s">
        <v>93</v>
      </c>
      <c r="I218" s="293"/>
      <c r="J218" s="288" t="s">
        <v>94</v>
      </c>
      <c r="K218" s="288"/>
      <c r="L218" s="288"/>
      <c r="M218" s="288"/>
      <c r="N218" s="288"/>
      <c r="O218" s="288"/>
      <c r="P218" s="288" t="s">
        <v>396</v>
      </c>
      <c r="Q218" s="288"/>
      <c r="R218" s="288"/>
      <c r="S218" s="288"/>
      <c r="T218" s="288"/>
      <c r="U218" s="288"/>
      <c r="V218" s="290"/>
      <c r="W218" s="293"/>
      <c r="X218" s="289" t="s">
        <v>89</v>
      </c>
      <c r="Y218" s="289" t="s">
        <v>90</v>
      </c>
      <c r="Z218" s="289" t="s">
        <v>91</v>
      </c>
      <c r="AA218" s="289" t="s">
        <v>92</v>
      </c>
      <c r="AB218" s="289" t="s">
        <v>93</v>
      </c>
      <c r="AC218" s="293"/>
      <c r="AD218" s="288" t="s">
        <v>94</v>
      </c>
      <c r="AE218" s="288"/>
      <c r="AF218" s="288"/>
      <c r="AG218" s="288"/>
      <c r="AH218" s="288"/>
      <c r="AI218" s="288"/>
      <c r="AJ218" s="288" t="s">
        <v>396</v>
      </c>
      <c r="AK218" s="288"/>
      <c r="AL218" s="288"/>
      <c r="AM218" s="288"/>
      <c r="AN218" s="288"/>
      <c r="AO218" s="288"/>
      <c r="AP218" s="290"/>
      <c r="AQ218" s="296"/>
      <c r="AR218" s="296"/>
      <c r="AS218" s="296"/>
      <c r="AT218" s="296"/>
    </row>
    <row r="219" spans="1:46" ht="15.75" hidden="1">
      <c r="A219" s="161"/>
      <c r="B219" s="293"/>
      <c r="C219" s="293"/>
      <c r="D219" s="290"/>
      <c r="E219" s="290"/>
      <c r="F219" s="290"/>
      <c r="G219" s="290"/>
      <c r="H219" s="290"/>
      <c r="I219" s="293"/>
      <c r="J219" s="286" t="s">
        <v>25</v>
      </c>
      <c r="K219" s="254" t="s">
        <v>95</v>
      </c>
      <c r="L219" s="254"/>
      <c r="M219" s="254" t="s">
        <v>96</v>
      </c>
      <c r="N219" s="254"/>
      <c r="O219" s="254" t="s">
        <v>97</v>
      </c>
      <c r="P219" s="286" t="s">
        <v>25</v>
      </c>
      <c r="Q219" s="254" t="s">
        <v>95</v>
      </c>
      <c r="R219" s="254"/>
      <c r="S219" s="254" t="s">
        <v>96</v>
      </c>
      <c r="T219" s="254"/>
      <c r="U219" s="254" t="s">
        <v>97</v>
      </c>
      <c r="V219" s="290"/>
      <c r="W219" s="293"/>
      <c r="X219" s="290"/>
      <c r="Y219" s="290"/>
      <c r="Z219" s="290"/>
      <c r="AA219" s="290"/>
      <c r="AB219" s="290"/>
      <c r="AC219" s="293"/>
      <c r="AD219" s="286" t="s">
        <v>25</v>
      </c>
      <c r="AE219" s="254" t="s">
        <v>95</v>
      </c>
      <c r="AF219" s="254"/>
      <c r="AG219" s="254" t="s">
        <v>96</v>
      </c>
      <c r="AH219" s="254"/>
      <c r="AI219" s="254" t="s">
        <v>97</v>
      </c>
      <c r="AJ219" s="286" t="s">
        <v>25</v>
      </c>
      <c r="AK219" s="254" t="s">
        <v>95</v>
      </c>
      <c r="AL219" s="254"/>
      <c r="AM219" s="254" t="s">
        <v>96</v>
      </c>
      <c r="AN219" s="254"/>
      <c r="AO219" s="254" t="s">
        <v>97</v>
      </c>
      <c r="AP219" s="290"/>
      <c r="AQ219" s="296"/>
      <c r="AR219" s="296"/>
      <c r="AS219" s="296"/>
      <c r="AT219" s="296"/>
    </row>
    <row r="220" spans="1:46" ht="90" customHeight="1" hidden="1">
      <c r="A220" s="161"/>
      <c r="B220" s="294"/>
      <c r="C220" s="294"/>
      <c r="D220" s="291"/>
      <c r="E220" s="291"/>
      <c r="F220" s="291"/>
      <c r="G220" s="291"/>
      <c r="H220" s="291"/>
      <c r="I220" s="294"/>
      <c r="J220" s="287"/>
      <c r="K220" s="65" t="s">
        <v>98</v>
      </c>
      <c r="L220" s="65" t="s">
        <v>99</v>
      </c>
      <c r="M220" s="65" t="s">
        <v>98</v>
      </c>
      <c r="N220" s="65" t="s">
        <v>99</v>
      </c>
      <c r="O220" s="254"/>
      <c r="P220" s="287"/>
      <c r="Q220" s="65" t="s">
        <v>98</v>
      </c>
      <c r="R220" s="65" t="s">
        <v>99</v>
      </c>
      <c r="S220" s="65" t="s">
        <v>98</v>
      </c>
      <c r="T220" s="65" t="s">
        <v>99</v>
      </c>
      <c r="U220" s="254"/>
      <c r="V220" s="291"/>
      <c r="W220" s="294"/>
      <c r="X220" s="291"/>
      <c r="Y220" s="291"/>
      <c r="Z220" s="291"/>
      <c r="AA220" s="291"/>
      <c r="AB220" s="291"/>
      <c r="AC220" s="294"/>
      <c r="AD220" s="287"/>
      <c r="AE220" s="65" t="s">
        <v>98</v>
      </c>
      <c r="AF220" s="65" t="s">
        <v>99</v>
      </c>
      <c r="AG220" s="65" t="s">
        <v>98</v>
      </c>
      <c r="AH220" s="65" t="s">
        <v>99</v>
      </c>
      <c r="AI220" s="254"/>
      <c r="AJ220" s="287"/>
      <c r="AK220" s="65" t="s">
        <v>98</v>
      </c>
      <c r="AL220" s="65" t="s">
        <v>99</v>
      </c>
      <c r="AM220" s="65" t="s">
        <v>98</v>
      </c>
      <c r="AN220" s="65" t="s">
        <v>99</v>
      </c>
      <c r="AO220" s="254"/>
      <c r="AP220" s="291"/>
      <c r="AQ220" s="297"/>
      <c r="AR220" s="297"/>
      <c r="AS220" s="297"/>
      <c r="AT220" s="297"/>
    </row>
    <row r="221" spans="1:46" ht="15" hidden="1">
      <c r="A221" s="116" t="s">
        <v>100</v>
      </c>
      <c r="B221" s="117" t="s">
        <v>128</v>
      </c>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row>
    <row r="222" spans="1:46" ht="15" hidden="1">
      <c r="A222" s="176">
        <v>1</v>
      </c>
      <c r="B222" s="131" t="s">
        <v>232</v>
      </c>
      <c r="C222" s="189">
        <f>SUM(D222:H222)</f>
        <v>1.92</v>
      </c>
      <c r="D222" s="131"/>
      <c r="E222" s="131">
        <v>0.72</v>
      </c>
      <c r="F222" s="131"/>
      <c r="G222" s="131">
        <v>1.2</v>
      </c>
      <c r="H222" s="131"/>
      <c r="I222" s="180">
        <f>J222+P222</f>
        <v>0.54</v>
      </c>
      <c r="J222" s="171">
        <f>SUM(K222:O222)</f>
        <v>0</v>
      </c>
      <c r="K222" s="131"/>
      <c r="L222" s="131"/>
      <c r="M222" s="131"/>
      <c r="N222" s="131"/>
      <c r="O222" s="131"/>
      <c r="P222" s="171">
        <f>SUM(Q222:U222)</f>
        <v>0.54</v>
      </c>
      <c r="Q222" s="131"/>
      <c r="R222" s="131"/>
      <c r="S222" s="131">
        <v>0.54</v>
      </c>
      <c r="T222" s="131"/>
      <c r="U222" s="131"/>
      <c r="V222" s="169">
        <f>D222*194.67+E222*173.04+F222*111.72+G222*111.72+H222*127.68+K222*86.255+L222*71.648+M222*84.489+N222*58.258+O222*53.065+Q222*72.658+R222*60.9+S222*74.716+T222*50.578+U222*46.62</f>
        <v>298.99943999999994</v>
      </c>
      <c r="W222" s="152">
        <f>SUM(X222:AB222)</f>
        <v>0</v>
      </c>
      <c r="X222" s="131"/>
      <c r="Y222" s="131"/>
      <c r="Z222" s="131"/>
      <c r="AA222" s="131"/>
      <c r="AB222" s="131"/>
      <c r="AC222" s="152">
        <f>AD222+AJ222</f>
        <v>0</v>
      </c>
      <c r="AD222" s="170">
        <f>SUM(AE222:AI222)</f>
        <v>0</v>
      </c>
      <c r="AE222" s="131"/>
      <c r="AF222" s="131"/>
      <c r="AG222" s="131"/>
      <c r="AH222" s="131"/>
      <c r="AI222" s="131"/>
      <c r="AJ222" s="170">
        <f>SUM(AK222:AO222)</f>
        <v>0</v>
      </c>
      <c r="AK222" s="131"/>
      <c r="AL222" s="131"/>
      <c r="AM222" s="131"/>
      <c r="AN222" s="131"/>
      <c r="AO222" s="131"/>
      <c r="AP222" s="131"/>
      <c r="AQ222" s="138">
        <f>W222/C222</f>
        <v>0</v>
      </c>
      <c r="AR222" s="138">
        <f>AC222/I222</f>
        <v>0</v>
      </c>
      <c r="AS222" s="131"/>
      <c r="AT222" s="131"/>
    </row>
    <row r="223" spans="1:46" ht="15" hidden="1">
      <c r="A223" s="116" t="s">
        <v>101</v>
      </c>
      <c r="B223" s="117" t="s">
        <v>164</v>
      </c>
      <c r="C223" s="131"/>
      <c r="D223" s="131"/>
      <c r="E223" s="131"/>
      <c r="F223" s="131"/>
      <c r="G223" s="131"/>
      <c r="H223" s="131"/>
      <c r="I223" s="131"/>
      <c r="J223" s="131"/>
      <c r="K223" s="131"/>
      <c r="L223" s="131"/>
      <c r="M223" s="131"/>
      <c r="N223" s="131"/>
      <c r="O223" s="131"/>
      <c r="P223" s="131"/>
      <c r="Q223" s="131"/>
      <c r="R223" s="131"/>
      <c r="S223" s="131"/>
      <c r="T223" s="131"/>
      <c r="U223" s="131"/>
      <c r="V223" s="169"/>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row>
    <row r="224" spans="1:46" ht="15" hidden="1">
      <c r="A224" s="196">
        <v>1</v>
      </c>
      <c r="B224" s="197" t="s">
        <v>233</v>
      </c>
      <c r="C224" s="142">
        <f>D224+E224+F224+G224</f>
        <v>0.33999999999999997</v>
      </c>
      <c r="D224" s="198"/>
      <c r="E224" s="198">
        <v>0.25</v>
      </c>
      <c r="F224" s="176">
        <v>0.09</v>
      </c>
      <c r="G224" s="198"/>
      <c r="H224" s="175"/>
      <c r="I224" s="180">
        <f>J224+P224</f>
        <v>0</v>
      </c>
      <c r="J224" s="171">
        <f>SUM(K224:O224)</f>
        <v>0</v>
      </c>
      <c r="K224" s="131"/>
      <c r="L224" s="131"/>
      <c r="M224" s="131"/>
      <c r="N224" s="131"/>
      <c r="O224" s="131"/>
      <c r="P224" s="171">
        <f>SUM(Q224:U224)</f>
        <v>0</v>
      </c>
      <c r="Q224" s="131"/>
      <c r="R224" s="131"/>
      <c r="S224" s="131"/>
      <c r="T224" s="131"/>
      <c r="U224" s="131"/>
      <c r="V224" s="169">
        <f>D224*194.67+E224*173.04+F224*111.72+G224*111.72+H224*127.68+K224*86.255+L224*71.648+M224*84.489+N224*58.258+O224*53.065+Q224*72.658+R224*60.9+S224*74.716+T224*50.578+U224*46.62</f>
        <v>53.3148</v>
      </c>
      <c r="W224" s="152">
        <f>SUM(X224:AB224)</f>
        <v>0</v>
      </c>
      <c r="X224" s="131"/>
      <c r="Y224" s="131"/>
      <c r="Z224" s="131"/>
      <c r="AA224" s="131"/>
      <c r="AB224" s="131"/>
      <c r="AC224" s="152">
        <f>AD224+AJ224</f>
        <v>0</v>
      </c>
      <c r="AD224" s="170">
        <f>SUM(AE224:AI224)</f>
        <v>0</v>
      </c>
      <c r="AE224" s="131"/>
      <c r="AF224" s="131"/>
      <c r="AG224" s="131"/>
      <c r="AH224" s="131"/>
      <c r="AI224" s="131"/>
      <c r="AJ224" s="170">
        <f>SUM(AK224:AO224)</f>
        <v>0</v>
      </c>
      <c r="AK224" s="131"/>
      <c r="AL224" s="131"/>
      <c r="AM224" s="131"/>
      <c r="AN224" s="131"/>
      <c r="AO224" s="131"/>
      <c r="AP224" s="131"/>
      <c r="AQ224" s="138">
        <f>W224/C224</f>
        <v>0</v>
      </c>
      <c r="AR224" s="138"/>
      <c r="AS224" s="131"/>
      <c r="AT224" s="131"/>
    </row>
    <row r="225" spans="1:46" ht="15" hidden="1">
      <c r="A225" s="196">
        <v>2</v>
      </c>
      <c r="B225" s="197" t="s">
        <v>234</v>
      </c>
      <c r="C225" s="142">
        <f>D225+E225+F225+G225</f>
        <v>0.7</v>
      </c>
      <c r="D225" s="198"/>
      <c r="E225" s="198">
        <v>0.4</v>
      </c>
      <c r="F225" s="176">
        <v>0.3</v>
      </c>
      <c r="G225" s="198"/>
      <c r="H225" s="175"/>
      <c r="I225" s="180">
        <f>J225+P225</f>
        <v>0</v>
      </c>
      <c r="J225" s="171">
        <f>SUM(K225:O225)</f>
        <v>0</v>
      </c>
      <c r="K225" s="131"/>
      <c r="L225" s="131"/>
      <c r="M225" s="131"/>
      <c r="N225" s="131"/>
      <c r="O225" s="131"/>
      <c r="P225" s="171">
        <f>SUM(Q225:U225)</f>
        <v>0</v>
      </c>
      <c r="Q225" s="131"/>
      <c r="R225" s="131"/>
      <c r="S225" s="131"/>
      <c r="T225" s="131"/>
      <c r="U225" s="131"/>
      <c r="V225" s="169">
        <f>D225*194.67+E225*173.04+F225*111.72+G225*111.72+H225*127.68+K225*86.255+L225*71.648+M225*84.489+N225*58.258+O225*53.065+Q225*72.658+R225*60.9+S225*74.716+T225*50.578+U225*46.62</f>
        <v>102.732</v>
      </c>
      <c r="W225" s="152">
        <f>SUM(X225:AB225)</f>
        <v>0</v>
      </c>
      <c r="X225" s="131"/>
      <c r="Y225" s="131"/>
      <c r="Z225" s="131"/>
      <c r="AA225" s="131"/>
      <c r="AB225" s="131"/>
      <c r="AC225" s="152">
        <f>AD225+AJ225</f>
        <v>0</v>
      </c>
      <c r="AD225" s="170">
        <f>SUM(AE225:AI225)</f>
        <v>0</v>
      </c>
      <c r="AE225" s="131"/>
      <c r="AF225" s="131"/>
      <c r="AG225" s="131"/>
      <c r="AH225" s="131"/>
      <c r="AI225" s="131"/>
      <c r="AJ225" s="170">
        <f>SUM(AK225:AO225)</f>
        <v>0</v>
      </c>
      <c r="AK225" s="131"/>
      <c r="AL225" s="131"/>
      <c r="AM225" s="131"/>
      <c r="AN225" s="131"/>
      <c r="AO225" s="131"/>
      <c r="AP225" s="131"/>
      <c r="AQ225" s="138">
        <f>W225/C225</f>
        <v>0</v>
      </c>
      <c r="AR225" s="138"/>
      <c r="AS225" s="131"/>
      <c r="AT225" s="131"/>
    </row>
    <row r="226" spans="1:46" ht="15" hidden="1">
      <c r="A226" s="196">
        <v>3</v>
      </c>
      <c r="B226" s="197" t="s">
        <v>235</v>
      </c>
      <c r="C226" s="142">
        <f>D226+E226+F226+G226</f>
        <v>1.66</v>
      </c>
      <c r="D226" s="198"/>
      <c r="E226" s="198">
        <v>0.16</v>
      </c>
      <c r="F226" s="176">
        <v>0</v>
      </c>
      <c r="G226" s="198">
        <v>1.5</v>
      </c>
      <c r="H226" s="175"/>
      <c r="I226" s="180">
        <f>J226+P226</f>
        <v>3.2</v>
      </c>
      <c r="J226" s="171">
        <f>SUM(K226:O226)</f>
        <v>0</v>
      </c>
      <c r="K226" s="131"/>
      <c r="L226" s="131"/>
      <c r="M226" s="131"/>
      <c r="N226" s="131"/>
      <c r="O226" s="131"/>
      <c r="P226" s="171">
        <f>SUM(Q226:U226)</f>
        <v>3.2</v>
      </c>
      <c r="Q226" s="131"/>
      <c r="R226" s="131"/>
      <c r="S226" s="131">
        <v>3.2</v>
      </c>
      <c r="T226" s="131"/>
      <c r="U226" s="131"/>
      <c r="V226" s="169">
        <f>D226*194.67+E226*173.04+F226*111.72+G226*111.72+H226*127.68+K226*86.255+L226*71.648+M226*84.489+N226*58.258+O226*53.065+Q226*72.658+R226*60.9+S226*74.716+T226*50.578+U226*46.62</f>
        <v>434.35759999999993</v>
      </c>
      <c r="W226" s="152">
        <f>SUM(X226:AB226)</f>
        <v>0</v>
      </c>
      <c r="X226" s="131"/>
      <c r="Y226" s="131"/>
      <c r="Z226" s="131"/>
      <c r="AA226" s="131"/>
      <c r="AB226" s="131"/>
      <c r="AC226" s="152">
        <f>AD226+AJ226</f>
        <v>0</v>
      </c>
      <c r="AD226" s="170">
        <f>SUM(AE226:AI226)</f>
        <v>0</v>
      </c>
      <c r="AE226" s="131"/>
      <c r="AF226" s="131"/>
      <c r="AG226" s="131"/>
      <c r="AH226" s="131"/>
      <c r="AI226" s="131"/>
      <c r="AJ226" s="170">
        <f>SUM(AK226:AO226)</f>
        <v>0</v>
      </c>
      <c r="AK226" s="131"/>
      <c r="AL226" s="131"/>
      <c r="AM226" s="131"/>
      <c r="AN226" s="131"/>
      <c r="AO226" s="131"/>
      <c r="AP226" s="131"/>
      <c r="AQ226" s="138">
        <f>W226/C226</f>
        <v>0</v>
      </c>
      <c r="AR226" s="138">
        <f>AC226/I226</f>
        <v>0</v>
      </c>
      <c r="AS226" s="131"/>
      <c r="AT226" s="131"/>
    </row>
    <row r="227" spans="1:46" ht="15" hidden="1">
      <c r="A227" s="162">
        <v>5</v>
      </c>
      <c r="B227" s="132" t="s">
        <v>236</v>
      </c>
      <c r="C227" s="142">
        <f>D227+E227+F227+G227</f>
        <v>2.12</v>
      </c>
      <c r="D227" s="198"/>
      <c r="E227" s="198">
        <v>0.92</v>
      </c>
      <c r="F227" s="176"/>
      <c r="G227" s="198">
        <v>1.2</v>
      </c>
      <c r="H227" s="175"/>
      <c r="I227" s="180">
        <f>J227+P227</f>
        <v>0</v>
      </c>
      <c r="J227" s="171">
        <f>SUM(K227:O227)</f>
        <v>0</v>
      </c>
      <c r="K227" s="131"/>
      <c r="L227" s="131"/>
      <c r="M227" s="131"/>
      <c r="N227" s="131"/>
      <c r="O227" s="131"/>
      <c r="P227" s="171">
        <f>SUM(Q227:U227)</f>
        <v>0</v>
      </c>
      <c r="Q227" s="131"/>
      <c r="R227" s="131"/>
      <c r="S227" s="131"/>
      <c r="T227" s="131"/>
      <c r="U227" s="131"/>
      <c r="V227" s="169">
        <f>D227*194.67+E227*173.04+F227*111.72+G227*111.72+H227*127.68+K227*86.255+L227*71.648+M227*84.489+N227*58.258+O227*53.065+Q227*72.658+R227*60.9+S227*74.716+T227*50.578+U227*46.62</f>
        <v>293.2608</v>
      </c>
      <c r="W227" s="152">
        <f>SUM(X227:AB227)</f>
        <v>0</v>
      </c>
      <c r="X227" s="131"/>
      <c r="Y227" s="131"/>
      <c r="Z227" s="131"/>
      <c r="AA227" s="131"/>
      <c r="AB227" s="131"/>
      <c r="AC227" s="152">
        <f>AD227+AJ227</f>
        <v>0</v>
      </c>
      <c r="AD227" s="170">
        <f>SUM(AE227:AI227)</f>
        <v>0</v>
      </c>
      <c r="AE227" s="131"/>
      <c r="AF227" s="131"/>
      <c r="AG227" s="131"/>
      <c r="AH227" s="131"/>
      <c r="AI227" s="131"/>
      <c r="AJ227" s="170">
        <f>SUM(AK227:AO227)</f>
        <v>0</v>
      </c>
      <c r="AK227" s="131"/>
      <c r="AL227" s="131"/>
      <c r="AM227" s="131"/>
      <c r="AN227" s="131"/>
      <c r="AO227" s="131"/>
      <c r="AP227" s="131"/>
      <c r="AQ227" s="138">
        <f>W227/C227</f>
        <v>0</v>
      </c>
      <c r="AR227" s="138"/>
      <c r="AS227" s="131"/>
      <c r="AT227" s="131"/>
    </row>
    <row r="228" spans="1:46" ht="15" hidden="1">
      <c r="A228" s="131"/>
      <c r="B228" s="172" t="s">
        <v>25</v>
      </c>
      <c r="C228" s="152">
        <f>SUM(C221:C227)</f>
        <v>6.74</v>
      </c>
      <c r="D228" s="152">
        <f aca="true" t="shared" si="108" ref="D228:AT228">SUM(D221:D227)</f>
        <v>0</v>
      </c>
      <c r="E228" s="152">
        <f t="shared" si="108"/>
        <v>2.45</v>
      </c>
      <c r="F228" s="152">
        <f t="shared" si="108"/>
        <v>0.39</v>
      </c>
      <c r="G228" s="152">
        <f t="shared" si="108"/>
        <v>3.9000000000000004</v>
      </c>
      <c r="H228" s="152">
        <f t="shared" si="108"/>
        <v>0</v>
      </c>
      <c r="I228" s="152">
        <f t="shared" si="108"/>
        <v>3.74</v>
      </c>
      <c r="J228" s="152">
        <f t="shared" si="108"/>
        <v>0</v>
      </c>
      <c r="K228" s="152">
        <f t="shared" si="108"/>
        <v>0</v>
      </c>
      <c r="L228" s="152">
        <f t="shared" si="108"/>
        <v>0</v>
      </c>
      <c r="M228" s="152">
        <f t="shared" si="108"/>
        <v>0</v>
      </c>
      <c r="N228" s="152">
        <f t="shared" si="108"/>
        <v>0</v>
      </c>
      <c r="O228" s="152">
        <f t="shared" si="108"/>
        <v>0</v>
      </c>
      <c r="P228" s="152">
        <f t="shared" si="108"/>
        <v>3.74</v>
      </c>
      <c r="Q228" s="152">
        <f t="shared" si="108"/>
        <v>0</v>
      </c>
      <c r="R228" s="152">
        <f t="shared" si="108"/>
        <v>0</v>
      </c>
      <c r="S228" s="152">
        <f t="shared" si="108"/>
        <v>3.74</v>
      </c>
      <c r="T228" s="152">
        <f t="shared" si="108"/>
        <v>0</v>
      </c>
      <c r="U228" s="152">
        <f t="shared" si="108"/>
        <v>0</v>
      </c>
      <c r="V228" s="173">
        <f t="shared" si="108"/>
        <v>1182.66464</v>
      </c>
      <c r="W228" s="152">
        <f t="shared" si="108"/>
        <v>0</v>
      </c>
      <c r="X228" s="152">
        <f t="shared" si="108"/>
        <v>0</v>
      </c>
      <c r="Y228" s="152">
        <f t="shared" si="108"/>
        <v>0</v>
      </c>
      <c r="Z228" s="152">
        <f t="shared" si="108"/>
        <v>0</v>
      </c>
      <c r="AA228" s="152">
        <f t="shared" si="108"/>
        <v>0</v>
      </c>
      <c r="AB228" s="152">
        <f t="shared" si="108"/>
        <v>0</v>
      </c>
      <c r="AC228" s="152">
        <f t="shared" si="108"/>
        <v>0</v>
      </c>
      <c r="AD228" s="152">
        <f t="shared" si="108"/>
        <v>0</v>
      </c>
      <c r="AE228" s="152">
        <f t="shared" si="108"/>
        <v>0</v>
      </c>
      <c r="AF228" s="152">
        <f t="shared" si="108"/>
        <v>0</v>
      </c>
      <c r="AG228" s="152">
        <f t="shared" si="108"/>
        <v>0</v>
      </c>
      <c r="AH228" s="152">
        <f t="shared" si="108"/>
        <v>0</v>
      </c>
      <c r="AI228" s="152">
        <f t="shared" si="108"/>
        <v>0</v>
      </c>
      <c r="AJ228" s="152">
        <f t="shared" si="108"/>
        <v>0</v>
      </c>
      <c r="AK228" s="152">
        <f t="shared" si="108"/>
        <v>0</v>
      </c>
      <c r="AL228" s="152">
        <f t="shared" si="108"/>
        <v>0</v>
      </c>
      <c r="AM228" s="152">
        <f t="shared" si="108"/>
        <v>0</v>
      </c>
      <c r="AN228" s="152">
        <f t="shared" si="108"/>
        <v>0</v>
      </c>
      <c r="AO228" s="152">
        <f t="shared" si="108"/>
        <v>0</v>
      </c>
      <c r="AP228" s="152">
        <f t="shared" si="108"/>
        <v>0</v>
      </c>
      <c r="AQ228" s="151">
        <f>W228/C228</f>
        <v>0</v>
      </c>
      <c r="AR228" s="151">
        <f>AC228/I228</f>
        <v>0</v>
      </c>
      <c r="AS228" s="152">
        <f t="shared" si="108"/>
        <v>0</v>
      </c>
      <c r="AT228" s="152">
        <f t="shared" si="108"/>
        <v>0</v>
      </c>
    </row>
    <row r="229" ht="15" hidden="1"/>
    <row r="230" spans="2:43" ht="15" hidden="1">
      <c r="B230" s="304" t="s">
        <v>103</v>
      </c>
      <c r="C230" s="305"/>
      <c r="D230" s="305"/>
      <c r="E230" s="305"/>
      <c r="F230" s="305"/>
      <c r="V230" s="157" t="s">
        <v>75</v>
      </c>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9"/>
    </row>
    <row r="231" spans="2:43" ht="15" hidden="1">
      <c r="B231" s="304" t="s">
        <v>237</v>
      </c>
      <c r="C231" s="305"/>
      <c r="D231" s="305"/>
      <c r="E231" s="305"/>
      <c r="F231" s="305"/>
      <c r="V231" s="157" t="s">
        <v>76</v>
      </c>
      <c r="W231" s="158"/>
      <c r="X231" s="158"/>
      <c r="Y231" s="158"/>
      <c r="Z231" s="158"/>
      <c r="AA231" s="158"/>
      <c r="AB231" s="158"/>
      <c r="AC231" s="158"/>
      <c r="AD231" s="158"/>
      <c r="AE231" s="158"/>
      <c r="AF231" s="158"/>
      <c r="AG231" s="158"/>
      <c r="AH231" s="158"/>
      <c r="AI231" s="158"/>
      <c r="AJ231" s="158"/>
      <c r="AK231" s="158"/>
      <c r="AL231" s="158"/>
      <c r="AM231" s="158"/>
      <c r="AN231" s="158"/>
      <c r="AO231" s="158"/>
      <c r="AP231" s="158"/>
      <c r="AQ231" s="159"/>
    </row>
    <row r="232" spans="2:43" ht="15" hidden="1">
      <c r="B232" s="156"/>
      <c r="C232" s="156"/>
      <c r="D232" s="156"/>
      <c r="E232" s="156"/>
      <c r="F232" s="156"/>
      <c r="V232" s="157"/>
      <c r="W232" s="158"/>
      <c r="X232" s="158"/>
      <c r="Y232" s="158"/>
      <c r="Z232" s="158"/>
      <c r="AA232" s="158"/>
      <c r="AB232" s="158"/>
      <c r="AC232" s="158"/>
      <c r="AD232" s="158"/>
      <c r="AE232" s="158"/>
      <c r="AF232" s="158"/>
      <c r="AG232" s="158"/>
      <c r="AH232" s="158"/>
      <c r="AI232" s="158"/>
      <c r="AJ232" s="158"/>
      <c r="AK232" s="158"/>
      <c r="AL232" s="158"/>
      <c r="AM232" s="158"/>
      <c r="AN232" s="158"/>
      <c r="AO232" s="158"/>
      <c r="AP232" s="158"/>
      <c r="AQ232" s="159"/>
    </row>
    <row r="233" spans="1:46" ht="15" hidden="1">
      <c r="A233" s="306" t="s">
        <v>105</v>
      </c>
      <c r="B233" s="306"/>
      <c r="C233" s="306"/>
      <c r="D233" s="306"/>
      <c r="E233" s="306"/>
      <c r="F233" s="306"/>
      <c r="G233" s="306"/>
      <c r="H233" s="306"/>
      <c r="I233" s="306"/>
      <c r="J233" s="306"/>
      <c r="K233" s="306"/>
      <c r="L233" s="306"/>
      <c r="M233" s="306"/>
      <c r="N233" s="306"/>
      <c r="O233" s="306"/>
      <c r="P233" s="306"/>
      <c r="Q233" s="306"/>
      <c r="R233" s="306"/>
      <c r="S233" s="306"/>
      <c r="T233" s="306"/>
      <c r="U233" s="306"/>
      <c r="V233" s="306"/>
      <c r="W233" s="306"/>
      <c r="X233" s="306"/>
      <c r="Y233" s="306"/>
      <c r="Z233" s="306"/>
      <c r="AA233" s="306"/>
      <c r="AB233" s="306"/>
      <c r="AC233" s="306"/>
      <c r="AD233" s="306"/>
      <c r="AE233" s="306"/>
      <c r="AF233" s="306"/>
      <c r="AG233" s="306"/>
      <c r="AH233" s="306"/>
      <c r="AI233" s="306"/>
      <c r="AJ233" s="306"/>
      <c r="AK233" s="306"/>
      <c r="AL233" s="306"/>
      <c r="AM233" s="306"/>
      <c r="AN233" s="306"/>
      <c r="AO233" s="306"/>
      <c r="AP233" s="306"/>
      <c r="AQ233" s="306"/>
      <c r="AR233" s="306"/>
      <c r="AS233" s="306"/>
      <c r="AT233" s="306"/>
    </row>
    <row r="234" spans="1:46" ht="15" hidden="1">
      <c r="A234" s="307"/>
      <c r="B234" s="307"/>
      <c r="C234" s="307"/>
      <c r="D234" s="307"/>
      <c r="E234" s="307"/>
      <c r="F234" s="307"/>
      <c r="G234" s="307"/>
      <c r="H234" s="307"/>
      <c r="I234" s="307"/>
      <c r="J234" s="307"/>
      <c r="K234" s="307"/>
      <c r="L234" s="307"/>
      <c r="M234" s="307"/>
      <c r="N234" s="307"/>
      <c r="O234" s="307"/>
      <c r="P234" s="307"/>
      <c r="Q234" s="307"/>
      <c r="R234" s="307"/>
      <c r="S234" s="307"/>
      <c r="T234" s="307"/>
      <c r="U234" s="307"/>
      <c r="V234" s="307"/>
      <c r="W234" s="307"/>
      <c r="X234" s="307"/>
      <c r="Y234" s="307"/>
      <c r="Z234" s="307"/>
      <c r="AA234" s="307"/>
      <c r="AB234" s="307"/>
      <c r="AC234" s="307"/>
      <c r="AD234" s="307"/>
      <c r="AE234" s="307"/>
      <c r="AF234" s="307"/>
      <c r="AG234" s="307"/>
      <c r="AH234" s="307"/>
      <c r="AI234" s="307"/>
      <c r="AJ234" s="307"/>
      <c r="AK234" s="307"/>
      <c r="AL234" s="307"/>
      <c r="AM234" s="307"/>
      <c r="AN234" s="307"/>
      <c r="AO234" s="307"/>
      <c r="AP234" s="307"/>
      <c r="AQ234" s="307"/>
      <c r="AR234" s="307"/>
      <c r="AS234" s="307"/>
      <c r="AT234" s="307"/>
    </row>
    <row r="235" spans="1:46" ht="14.25" customHeight="1" hidden="1">
      <c r="A235" s="299" t="s">
        <v>0</v>
      </c>
      <c r="B235" s="292" t="s">
        <v>77</v>
      </c>
      <c r="C235" s="301" t="s">
        <v>78</v>
      </c>
      <c r="D235" s="301"/>
      <c r="E235" s="301"/>
      <c r="F235" s="301"/>
      <c r="G235" s="301"/>
      <c r="H235" s="301"/>
      <c r="I235" s="301"/>
      <c r="J235" s="301"/>
      <c r="K235" s="301"/>
      <c r="L235" s="301"/>
      <c r="M235" s="301"/>
      <c r="N235" s="301"/>
      <c r="O235" s="301"/>
      <c r="P235" s="301"/>
      <c r="Q235" s="301"/>
      <c r="R235" s="301"/>
      <c r="S235" s="301"/>
      <c r="T235" s="301"/>
      <c r="U235" s="301"/>
      <c r="V235" s="301"/>
      <c r="W235" s="302" t="s">
        <v>79</v>
      </c>
      <c r="X235" s="302"/>
      <c r="Y235" s="302"/>
      <c r="Z235" s="302"/>
      <c r="AA235" s="302"/>
      <c r="AB235" s="302"/>
      <c r="AC235" s="302"/>
      <c r="AD235" s="302"/>
      <c r="AE235" s="302"/>
      <c r="AF235" s="302"/>
      <c r="AG235" s="302"/>
      <c r="AH235" s="302"/>
      <c r="AI235" s="302"/>
      <c r="AJ235" s="302"/>
      <c r="AK235" s="302"/>
      <c r="AL235" s="302"/>
      <c r="AM235" s="302"/>
      <c r="AN235" s="302"/>
      <c r="AO235" s="302"/>
      <c r="AP235" s="302"/>
      <c r="AQ235" s="302" t="s">
        <v>80</v>
      </c>
      <c r="AR235" s="302"/>
      <c r="AS235" s="302" t="s">
        <v>454</v>
      </c>
      <c r="AT235" s="302"/>
    </row>
    <row r="236" spans="1:46" ht="15" customHeight="1" hidden="1">
      <c r="A236" s="300"/>
      <c r="B236" s="293"/>
      <c r="C236" s="292" t="s">
        <v>81</v>
      </c>
      <c r="D236" s="303" t="s">
        <v>82</v>
      </c>
      <c r="E236" s="303"/>
      <c r="F236" s="303"/>
      <c r="G236" s="303"/>
      <c r="H236" s="303"/>
      <c r="I236" s="292" t="s">
        <v>83</v>
      </c>
      <c r="J236" s="288" t="s">
        <v>82</v>
      </c>
      <c r="K236" s="288"/>
      <c r="L236" s="288"/>
      <c r="M236" s="288"/>
      <c r="N236" s="288"/>
      <c r="O236" s="288"/>
      <c r="P236" s="288"/>
      <c r="Q236" s="288"/>
      <c r="R236" s="288"/>
      <c r="S236" s="288"/>
      <c r="T236" s="288"/>
      <c r="U236" s="288"/>
      <c r="V236" s="289" t="s">
        <v>84</v>
      </c>
      <c r="W236" s="292" t="s">
        <v>85</v>
      </c>
      <c r="X236" s="298" t="s">
        <v>82</v>
      </c>
      <c r="Y236" s="298"/>
      <c r="Z236" s="298"/>
      <c r="AA236" s="298"/>
      <c r="AB236" s="298"/>
      <c r="AC236" s="292" t="s">
        <v>83</v>
      </c>
      <c r="AD236" s="288" t="s">
        <v>82</v>
      </c>
      <c r="AE236" s="288"/>
      <c r="AF236" s="288"/>
      <c r="AG236" s="288"/>
      <c r="AH236" s="288"/>
      <c r="AI236" s="288"/>
      <c r="AJ236" s="288"/>
      <c r="AK236" s="288"/>
      <c r="AL236" s="288"/>
      <c r="AM236" s="288"/>
      <c r="AN236" s="288"/>
      <c r="AO236" s="288"/>
      <c r="AP236" s="289" t="s">
        <v>86</v>
      </c>
      <c r="AQ236" s="295" t="s">
        <v>87</v>
      </c>
      <c r="AR236" s="295" t="s">
        <v>88</v>
      </c>
      <c r="AS236" s="295" t="s">
        <v>85</v>
      </c>
      <c r="AT236" s="295" t="s">
        <v>83</v>
      </c>
    </row>
    <row r="237" spans="1:46" ht="15" customHeight="1" hidden="1">
      <c r="A237" s="300"/>
      <c r="B237" s="293"/>
      <c r="C237" s="293"/>
      <c r="D237" s="289" t="s">
        <v>89</v>
      </c>
      <c r="E237" s="289" t="s">
        <v>90</v>
      </c>
      <c r="F237" s="289" t="s">
        <v>91</v>
      </c>
      <c r="G237" s="289" t="s">
        <v>92</v>
      </c>
      <c r="H237" s="289" t="s">
        <v>93</v>
      </c>
      <c r="I237" s="293"/>
      <c r="J237" s="288" t="s">
        <v>94</v>
      </c>
      <c r="K237" s="288"/>
      <c r="L237" s="288"/>
      <c r="M237" s="288"/>
      <c r="N237" s="288"/>
      <c r="O237" s="288"/>
      <c r="P237" s="288" t="s">
        <v>396</v>
      </c>
      <c r="Q237" s="288"/>
      <c r="R237" s="288"/>
      <c r="S237" s="288"/>
      <c r="T237" s="288"/>
      <c r="U237" s="288"/>
      <c r="V237" s="290"/>
      <c r="W237" s="293"/>
      <c r="X237" s="289" t="s">
        <v>89</v>
      </c>
      <c r="Y237" s="289" t="s">
        <v>90</v>
      </c>
      <c r="Z237" s="289" t="s">
        <v>91</v>
      </c>
      <c r="AA237" s="289" t="s">
        <v>92</v>
      </c>
      <c r="AB237" s="289" t="s">
        <v>93</v>
      </c>
      <c r="AC237" s="293"/>
      <c r="AD237" s="288" t="s">
        <v>94</v>
      </c>
      <c r="AE237" s="288"/>
      <c r="AF237" s="288"/>
      <c r="AG237" s="288"/>
      <c r="AH237" s="288"/>
      <c r="AI237" s="288"/>
      <c r="AJ237" s="288" t="s">
        <v>396</v>
      </c>
      <c r="AK237" s="288"/>
      <c r="AL237" s="288"/>
      <c r="AM237" s="288"/>
      <c r="AN237" s="288"/>
      <c r="AO237" s="288"/>
      <c r="AP237" s="290"/>
      <c r="AQ237" s="296"/>
      <c r="AR237" s="296"/>
      <c r="AS237" s="296"/>
      <c r="AT237" s="296"/>
    </row>
    <row r="238" spans="1:46" ht="15.75" hidden="1">
      <c r="A238" s="161"/>
      <c r="B238" s="293"/>
      <c r="C238" s="293"/>
      <c r="D238" s="290"/>
      <c r="E238" s="290"/>
      <c r="F238" s="290"/>
      <c r="G238" s="290"/>
      <c r="H238" s="290"/>
      <c r="I238" s="293"/>
      <c r="J238" s="286" t="s">
        <v>25</v>
      </c>
      <c r="K238" s="254" t="s">
        <v>95</v>
      </c>
      <c r="L238" s="254"/>
      <c r="M238" s="254" t="s">
        <v>96</v>
      </c>
      <c r="N238" s="254"/>
      <c r="O238" s="254" t="s">
        <v>97</v>
      </c>
      <c r="P238" s="286" t="s">
        <v>25</v>
      </c>
      <c r="Q238" s="254" t="s">
        <v>95</v>
      </c>
      <c r="R238" s="254"/>
      <c r="S238" s="254" t="s">
        <v>96</v>
      </c>
      <c r="T238" s="254"/>
      <c r="U238" s="254" t="s">
        <v>97</v>
      </c>
      <c r="V238" s="290"/>
      <c r="W238" s="293"/>
      <c r="X238" s="290"/>
      <c r="Y238" s="290"/>
      <c r="Z238" s="290"/>
      <c r="AA238" s="290"/>
      <c r="AB238" s="290"/>
      <c r="AC238" s="293"/>
      <c r="AD238" s="286" t="s">
        <v>25</v>
      </c>
      <c r="AE238" s="254" t="s">
        <v>95</v>
      </c>
      <c r="AF238" s="254"/>
      <c r="AG238" s="254" t="s">
        <v>96</v>
      </c>
      <c r="AH238" s="254"/>
      <c r="AI238" s="254" t="s">
        <v>97</v>
      </c>
      <c r="AJ238" s="286" t="s">
        <v>25</v>
      </c>
      <c r="AK238" s="254" t="s">
        <v>95</v>
      </c>
      <c r="AL238" s="254"/>
      <c r="AM238" s="254" t="s">
        <v>96</v>
      </c>
      <c r="AN238" s="254"/>
      <c r="AO238" s="254" t="s">
        <v>97</v>
      </c>
      <c r="AP238" s="290"/>
      <c r="AQ238" s="296"/>
      <c r="AR238" s="296"/>
      <c r="AS238" s="296"/>
      <c r="AT238" s="296"/>
    </row>
    <row r="239" spans="1:46" ht="90" customHeight="1" hidden="1">
      <c r="A239" s="161"/>
      <c r="B239" s="294"/>
      <c r="C239" s="294"/>
      <c r="D239" s="291"/>
      <c r="E239" s="291"/>
      <c r="F239" s="291"/>
      <c r="G239" s="291"/>
      <c r="H239" s="291"/>
      <c r="I239" s="294"/>
      <c r="J239" s="287"/>
      <c r="K239" s="65" t="s">
        <v>98</v>
      </c>
      <c r="L239" s="65" t="s">
        <v>99</v>
      </c>
      <c r="M239" s="65" t="s">
        <v>98</v>
      </c>
      <c r="N239" s="65" t="s">
        <v>99</v>
      </c>
      <c r="O239" s="254"/>
      <c r="P239" s="287"/>
      <c r="Q239" s="65" t="s">
        <v>98</v>
      </c>
      <c r="R239" s="65" t="s">
        <v>99</v>
      </c>
      <c r="S239" s="65" t="s">
        <v>98</v>
      </c>
      <c r="T239" s="65" t="s">
        <v>99</v>
      </c>
      <c r="U239" s="254"/>
      <c r="V239" s="291"/>
      <c r="W239" s="294"/>
      <c r="X239" s="291"/>
      <c r="Y239" s="291"/>
      <c r="Z239" s="291"/>
      <c r="AA239" s="291"/>
      <c r="AB239" s="291"/>
      <c r="AC239" s="294"/>
      <c r="AD239" s="287"/>
      <c r="AE239" s="65" t="s">
        <v>98</v>
      </c>
      <c r="AF239" s="65" t="s">
        <v>99</v>
      </c>
      <c r="AG239" s="65" t="s">
        <v>98</v>
      </c>
      <c r="AH239" s="65" t="s">
        <v>99</v>
      </c>
      <c r="AI239" s="254"/>
      <c r="AJ239" s="287"/>
      <c r="AK239" s="65" t="s">
        <v>98</v>
      </c>
      <c r="AL239" s="65" t="s">
        <v>99</v>
      </c>
      <c r="AM239" s="65" t="s">
        <v>98</v>
      </c>
      <c r="AN239" s="65" t="s">
        <v>99</v>
      </c>
      <c r="AO239" s="254"/>
      <c r="AP239" s="291"/>
      <c r="AQ239" s="297"/>
      <c r="AR239" s="297"/>
      <c r="AS239" s="297"/>
      <c r="AT239" s="297"/>
    </row>
    <row r="240" spans="1:46" ht="15" hidden="1">
      <c r="A240" s="116" t="s">
        <v>100</v>
      </c>
      <c r="B240" s="117" t="s">
        <v>128</v>
      </c>
      <c r="C240" s="131"/>
      <c r="D240" s="131"/>
      <c r="E240" s="131"/>
      <c r="F240" s="131"/>
      <c r="G240" s="131"/>
      <c r="H240" s="131"/>
      <c r="I240" s="131"/>
      <c r="J240" s="131"/>
      <c r="K240" s="131"/>
      <c r="L240" s="131"/>
      <c r="M240" s="131"/>
      <c r="N240" s="131"/>
      <c r="O240" s="131"/>
      <c r="P240" s="131"/>
      <c r="Q240" s="131"/>
      <c r="R240" s="131"/>
      <c r="S240" s="131"/>
      <c r="T240" s="131"/>
      <c r="U240" s="131"/>
      <c r="V240" s="169"/>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row>
    <row r="241" spans="1:46" ht="15" hidden="1">
      <c r="A241" s="162">
        <v>1</v>
      </c>
      <c r="B241" s="199" t="s">
        <v>238</v>
      </c>
      <c r="C241" s="200">
        <f aca="true" t="shared" si="109" ref="C241:C257">SUM(D241:H241)</f>
        <v>0.768</v>
      </c>
      <c r="D241" s="200">
        <v>0</v>
      </c>
      <c r="E241" s="200">
        <v>0</v>
      </c>
      <c r="F241" s="200">
        <v>0.768</v>
      </c>
      <c r="G241" s="200">
        <v>0</v>
      </c>
      <c r="H241" s="200">
        <v>0</v>
      </c>
      <c r="I241" s="180">
        <f>J241+P241</f>
        <v>0.075</v>
      </c>
      <c r="J241" s="171">
        <f>SUM(K241:O241)</f>
        <v>0.075</v>
      </c>
      <c r="K241" s="131">
        <v>0.075</v>
      </c>
      <c r="L241" s="131"/>
      <c r="M241" s="131"/>
      <c r="N241" s="131"/>
      <c r="O241" s="131"/>
      <c r="P241" s="171">
        <f>SUM(Q241:U241)</f>
        <v>0</v>
      </c>
      <c r="Q241" s="131"/>
      <c r="R241" s="131"/>
      <c r="S241" s="131"/>
      <c r="T241" s="131"/>
      <c r="U241" s="131"/>
      <c r="V241" s="169">
        <f>D241*194.67+E241*173.04+F241*111.72+G241*111.72+H241*127.68+K241*86.255+L241*71.648+M241*84.489+N241*58.258+O241*53.065+Q241*72.658+R241*60.9+S241*74.716+T241*50.578+U241*46.62</f>
        <v>92.27008500000001</v>
      </c>
      <c r="W241" s="152">
        <f>SUM(X241:AB241)</f>
        <v>0</v>
      </c>
      <c r="X241" s="131"/>
      <c r="Y241" s="131"/>
      <c r="Z241" s="131"/>
      <c r="AA241" s="131"/>
      <c r="AB241" s="131"/>
      <c r="AC241" s="152">
        <f>AD241+AJ241</f>
        <v>0</v>
      </c>
      <c r="AD241" s="170">
        <f>SUM(AE241:AI241)</f>
        <v>0</v>
      </c>
      <c r="AE241" s="131"/>
      <c r="AF241" s="131"/>
      <c r="AG241" s="131"/>
      <c r="AH241" s="131"/>
      <c r="AI241" s="131"/>
      <c r="AJ241" s="170">
        <f>SUM(AK241:AO241)</f>
        <v>0</v>
      </c>
      <c r="AK241" s="131"/>
      <c r="AL241" s="131"/>
      <c r="AM241" s="131"/>
      <c r="AN241" s="131"/>
      <c r="AO241" s="131"/>
      <c r="AP241" s="131">
        <v>46.25</v>
      </c>
      <c r="AQ241" s="138">
        <f>W241/C241</f>
        <v>0</v>
      </c>
      <c r="AR241" s="138">
        <f>AC241/I241</f>
        <v>0</v>
      </c>
      <c r="AS241" s="131"/>
      <c r="AT241" s="131"/>
    </row>
    <row r="242" spans="1:46" ht="15" hidden="1">
      <c r="A242" s="162">
        <v>2</v>
      </c>
      <c r="B242" s="199" t="s">
        <v>239</v>
      </c>
      <c r="C242" s="200">
        <f t="shared" si="109"/>
        <v>1.952</v>
      </c>
      <c r="D242" s="201">
        <v>0.25</v>
      </c>
      <c r="E242" s="201">
        <v>0.195</v>
      </c>
      <c r="F242" s="201">
        <v>0.619</v>
      </c>
      <c r="G242" s="201">
        <v>0.888</v>
      </c>
      <c r="H242" s="201">
        <v>0</v>
      </c>
      <c r="I242" s="180">
        <f aca="true" t="shared" si="110" ref="I242:I257">J242+P242</f>
        <v>0.462</v>
      </c>
      <c r="J242" s="171">
        <f aca="true" t="shared" si="111" ref="J242:J257">SUM(K242:O242)</f>
        <v>0</v>
      </c>
      <c r="K242" s="131"/>
      <c r="L242" s="131"/>
      <c r="M242" s="131"/>
      <c r="N242" s="131"/>
      <c r="O242" s="131"/>
      <c r="P242" s="171">
        <f aca="true" t="shared" si="112" ref="P242:P257">SUM(Q242:U242)</f>
        <v>0.462</v>
      </c>
      <c r="Q242" s="131"/>
      <c r="R242" s="131"/>
      <c r="S242" s="131">
        <v>0.191</v>
      </c>
      <c r="T242" s="131">
        <v>0.271</v>
      </c>
      <c r="U242" s="131"/>
      <c r="V242" s="169">
        <f aca="true" t="shared" si="113" ref="V242:V257">D242*194.67+E242*173.04+F242*111.72+G242*111.72+H242*127.68+K242*86.255+L242*71.648+M242*84.489+N242*58.258+O242*53.065+Q242*72.658+R242*60.9+S242*74.716+T242*50.578+U242*46.62</f>
        <v>278.749734</v>
      </c>
      <c r="W242" s="152">
        <f aca="true" t="shared" si="114" ref="W242:W257">SUM(X242:AB242)</f>
        <v>0</v>
      </c>
      <c r="X242" s="131"/>
      <c r="Y242" s="131"/>
      <c r="Z242" s="131"/>
      <c r="AA242" s="131"/>
      <c r="AB242" s="131"/>
      <c r="AC242" s="152">
        <f aca="true" t="shared" si="115" ref="AC242:AC257">AD242+AJ242</f>
        <v>0</v>
      </c>
      <c r="AD242" s="170">
        <f aca="true" t="shared" si="116" ref="AD242:AD257">SUM(AE242:AI242)</f>
        <v>0</v>
      </c>
      <c r="AE242" s="131"/>
      <c r="AF242" s="131"/>
      <c r="AG242" s="131"/>
      <c r="AH242" s="131"/>
      <c r="AI242" s="131"/>
      <c r="AJ242" s="170">
        <f aca="true" t="shared" si="117" ref="AJ242:AJ257">SUM(AK242:AO242)</f>
        <v>0</v>
      </c>
      <c r="AK242" s="131"/>
      <c r="AL242" s="131"/>
      <c r="AM242" s="131"/>
      <c r="AN242" s="131"/>
      <c r="AO242" s="131"/>
      <c r="AP242" s="131"/>
      <c r="AQ242" s="138">
        <f aca="true" t="shared" si="118" ref="AQ242:AQ257">W242/C242</f>
        <v>0</v>
      </c>
      <c r="AR242" s="138">
        <f aca="true" t="shared" si="119" ref="AR242:AR257">AC242/I242</f>
        <v>0</v>
      </c>
      <c r="AS242" s="131"/>
      <c r="AT242" s="131"/>
    </row>
    <row r="243" spans="1:46" ht="15" hidden="1">
      <c r="A243" s="162">
        <v>3</v>
      </c>
      <c r="B243" s="199" t="s">
        <v>240</v>
      </c>
      <c r="C243" s="200">
        <f t="shared" si="109"/>
        <v>1.1</v>
      </c>
      <c r="D243" s="200">
        <v>0</v>
      </c>
      <c r="E243" s="200">
        <v>0</v>
      </c>
      <c r="F243" s="200">
        <v>1.1</v>
      </c>
      <c r="G243" s="200">
        <v>0</v>
      </c>
      <c r="H243" s="200">
        <v>0</v>
      </c>
      <c r="I243" s="180">
        <f t="shared" si="110"/>
        <v>0.11</v>
      </c>
      <c r="J243" s="171">
        <f t="shared" si="111"/>
        <v>0</v>
      </c>
      <c r="K243" s="131"/>
      <c r="L243" s="131"/>
      <c r="M243" s="131"/>
      <c r="N243" s="131"/>
      <c r="O243" s="131"/>
      <c r="P243" s="171">
        <f t="shared" si="112"/>
        <v>0.11</v>
      </c>
      <c r="Q243" s="131"/>
      <c r="R243" s="131"/>
      <c r="S243" s="131">
        <v>0.11</v>
      </c>
      <c r="T243" s="131"/>
      <c r="U243" s="131"/>
      <c r="V243" s="169">
        <f t="shared" si="113"/>
        <v>131.11076</v>
      </c>
      <c r="W243" s="152">
        <f t="shared" si="114"/>
        <v>0</v>
      </c>
      <c r="X243" s="131"/>
      <c r="Y243" s="131"/>
      <c r="Z243" s="131"/>
      <c r="AA243" s="131"/>
      <c r="AB243" s="131"/>
      <c r="AC243" s="152">
        <f t="shared" si="115"/>
        <v>0</v>
      </c>
      <c r="AD243" s="170">
        <f t="shared" si="116"/>
        <v>0</v>
      </c>
      <c r="AE243" s="131"/>
      <c r="AF243" s="131"/>
      <c r="AG243" s="131"/>
      <c r="AH243" s="131"/>
      <c r="AI243" s="131"/>
      <c r="AJ243" s="170">
        <f t="shared" si="117"/>
        <v>0</v>
      </c>
      <c r="AK243" s="131"/>
      <c r="AL243" s="131"/>
      <c r="AM243" s="131"/>
      <c r="AN243" s="131"/>
      <c r="AO243" s="131"/>
      <c r="AP243" s="131"/>
      <c r="AQ243" s="138">
        <f t="shared" si="118"/>
        <v>0</v>
      </c>
      <c r="AR243" s="138">
        <f t="shared" si="119"/>
        <v>0</v>
      </c>
      <c r="AS243" s="131"/>
      <c r="AT243" s="131"/>
    </row>
    <row r="244" spans="1:46" ht="15" hidden="1">
      <c r="A244" s="162">
        <v>4</v>
      </c>
      <c r="B244" s="199" t="s">
        <v>241</v>
      </c>
      <c r="C244" s="200">
        <f t="shared" si="109"/>
        <v>1.502</v>
      </c>
      <c r="D244" s="200">
        <v>0</v>
      </c>
      <c r="E244" s="200">
        <v>0.458</v>
      </c>
      <c r="F244" s="200">
        <v>0.379</v>
      </c>
      <c r="G244" s="200">
        <v>0</v>
      </c>
      <c r="H244" s="200">
        <v>0.665</v>
      </c>
      <c r="I244" s="180">
        <f t="shared" si="110"/>
        <v>0</v>
      </c>
      <c r="J244" s="171">
        <f t="shared" si="111"/>
        <v>0</v>
      </c>
      <c r="K244" s="131"/>
      <c r="L244" s="131"/>
      <c r="M244" s="131"/>
      <c r="N244" s="131"/>
      <c r="O244" s="131"/>
      <c r="P244" s="171">
        <f t="shared" si="112"/>
        <v>0</v>
      </c>
      <c r="Q244" s="131"/>
      <c r="R244" s="131"/>
      <c r="S244" s="131"/>
      <c r="T244" s="131"/>
      <c r="U244" s="131"/>
      <c r="V244" s="169">
        <f t="shared" si="113"/>
        <v>206.5014</v>
      </c>
      <c r="W244" s="152">
        <f t="shared" si="114"/>
        <v>0</v>
      </c>
      <c r="X244" s="131"/>
      <c r="Y244" s="131"/>
      <c r="Z244" s="131"/>
      <c r="AA244" s="131"/>
      <c r="AB244" s="131"/>
      <c r="AC244" s="152">
        <f t="shared" si="115"/>
        <v>0</v>
      </c>
      <c r="AD244" s="170">
        <f t="shared" si="116"/>
        <v>0</v>
      </c>
      <c r="AE244" s="131"/>
      <c r="AF244" s="131"/>
      <c r="AG244" s="131"/>
      <c r="AH244" s="131"/>
      <c r="AI244" s="131"/>
      <c r="AJ244" s="170">
        <f t="shared" si="117"/>
        <v>0</v>
      </c>
      <c r="AK244" s="131"/>
      <c r="AL244" s="131"/>
      <c r="AM244" s="131"/>
      <c r="AN244" s="131"/>
      <c r="AO244" s="131"/>
      <c r="AP244" s="131"/>
      <c r="AQ244" s="138">
        <f t="shared" si="118"/>
        <v>0</v>
      </c>
      <c r="AR244" s="138" t="e">
        <f t="shared" si="119"/>
        <v>#DIV/0!</v>
      </c>
      <c r="AS244" s="131"/>
      <c r="AT244" s="131"/>
    </row>
    <row r="245" spans="1:46" ht="15" hidden="1">
      <c r="A245" s="162">
        <v>5</v>
      </c>
      <c r="B245" s="199" t="s">
        <v>242</v>
      </c>
      <c r="C245" s="200">
        <f t="shared" si="109"/>
        <v>1.4602999999999997</v>
      </c>
      <c r="D245" s="201">
        <v>0</v>
      </c>
      <c r="E245" s="201">
        <v>0.83</v>
      </c>
      <c r="F245" s="201">
        <v>0.12</v>
      </c>
      <c r="G245" s="201">
        <v>0.1503</v>
      </c>
      <c r="H245" s="201">
        <v>0.36</v>
      </c>
      <c r="I245" s="180">
        <f t="shared" si="110"/>
        <v>0.138</v>
      </c>
      <c r="J245" s="171">
        <f t="shared" si="111"/>
        <v>0</v>
      </c>
      <c r="K245" s="131"/>
      <c r="L245" s="131"/>
      <c r="M245" s="131"/>
      <c r="N245" s="131"/>
      <c r="O245" s="131"/>
      <c r="P245" s="171">
        <f t="shared" si="112"/>
        <v>0.138</v>
      </c>
      <c r="Q245" s="131"/>
      <c r="R245" s="131"/>
      <c r="S245" s="131"/>
      <c r="T245" s="131">
        <v>0.138</v>
      </c>
      <c r="U245" s="131"/>
      <c r="V245" s="169">
        <f t="shared" si="113"/>
        <v>226.76567999999997</v>
      </c>
      <c r="W245" s="152">
        <f t="shared" si="114"/>
        <v>0</v>
      </c>
      <c r="X245" s="131"/>
      <c r="Y245" s="131"/>
      <c r="Z245" s="131"/>
      <c r="AA245" s="131"/>
      <c r="AB245" s="131"/>
      <c r="AC245" s="152">
        <f t="shared" si="115"/>
        <v>0</v>
      </c>
      <c r="AD245" s="170">
        <f t="shared" si="116"/>
        <v>0</v>
      </c>
      <c r="AE245" s="131"/>
      <c r="AF245" s="131"/>
      <c r="AG245" s="131"/>
      <c r="AH245" s="131"/>
      <c r="AI245" s="131"/>
      <c r="AJ245" s="170">
        <f t="shared" si="117"/>
        <v>0</v>
      </c>
      <c r="AK245" s="131"/>
      <c r="AL245" s="131"/>
      <c r="AM245" s="131"/>
      <c r="AN245" s="131"/>
      <c r="AO245" s="131"/>
      <c r="AP245" s="131"/>
      <c r="AQ245" s="138">
        <f t="shared" si="118"/>
        <v>0</v>
      </c>
      <c r="AR245" s="138">
        <f t="shared" si="119"/>
        <v>0</v>
      </c>
      <c r="AS245" s="131"/>
      <c r="AT245" s="131"/>
    </row>
    <row r="246" spans="1:46" ht="15" hidden="1">
      <c r="A246" s="162">
        <v>6</v>
      </c>
      <c r="B246" s="199" t="s">
        <v>243</v>
      </c>
      <c r="C246" s="200">
        <f t="shared" si="109"/>
        <v>4.498</v>
      </c>
      <c r="D246" s="200">
        <v>0</v>
      </c>
      <c r="E246" s="202">
        <v>0.97</v>
      </c>
      <c r="F246" s="200">
        <v>3.528</v>
      </c>
      <c r="G246" s="200">
        <v>0</v>
      </c>
      <c r="H246" s="200">
        <v>0</v>
      </c>
      <c r="I246" s="180">
        <f t="shared" si="110"/>
        <v>2.565</v>
      </c>
      <c r="J246" s="171">
        <f t="shared" si="111"/>
        <v>1.935</v>
      </c>
      <c r="K246" s="131"/>
      <c r="L246" s="131"/>
      <c r="M246" s="131"/>
      <c r="N246" s="131">
        <v>1.935</v>
      </c>
      <c r="O246" s="131"/>
      <c r="P246" s="171">
        <f t="shared" si="112"/>
        <v>0.63</v>
      </c>
      <c r="Q246" s="131"/>
      <c r="R246" s="131"/>
      <c r="S246" s="131"/>
      <c r="T246" s="131">
        <v>0.63</v>
      </c>
      <c r="U246" s="131"/>
      <c r="V246" s="169">
        <f t="shared" si="113"/>
        <v>706.59033</v>
      </c>
      <c r="W246" s="152">
        <f t="shared" si="114"/>
        <v>0</v>
      </c>
      <c r="X246" s="131"/>
      <c r="Y246" s="131"/>
      <c r="Z246" s="131"/>
      <c r="AA246" s="131"/>
      <c r="AB246" s="131"/>
      <c r="AC246" s="152">
        <f t="shared" si="115"/>
        <v>0</v>
      </c>
      <c r="AD246" s="170">
        <f t="shared" si="116"/>
        <v>0</v>
      </c>
      <c r="AE246" s="131"/>
      <c r="AF246" s="131"/>
      <c r="AG246" s="131"/>
      <c r="AH246" s="131"/>
      <c r="AI246" s="131"/>
      <c r="AJ246" s="170">
        <f t="shared" si="117"/>
        <v>0</v>
      </c>
      <c r="AK246" s="131"/>
      <c r="AL246" s="131"/>
      <c r="AM246" s="131"/>
      <c r="AN246" s="131"/>
      <c r="AO246" s="131"/>
      <c r="AP246" s="131">
        <v>218</v>
      </c>
      <c r="AQ246" s="138">
        <f t="shared" si="118"/>
        <v>0</v>
      </c>
      <c r="AR246" s="138">
        <f t="shared" si="119"/>
        <v>0</v>
      </c>
      <c r="AS246" s="131"/>
      <c r="AT246" s="131"/>
    </row>
    <row r="247" spans="1:46" ht="15" hidden="1">
      <c r="A247" s="162">
        <v>7</v>
      </c>
      <c r="B247" s="199" t="s">
        <v>244</v>
      </c>
      <c r="C247" s="200">
        <f t="shared" si="109"/>
        <v>1.7000000000000002</v>
      </c>
      <c r="D247" s="200">
        <v>0</v>
      </c>
      <c r="E247" s="200">
        <v>0.46</v>
      </c>
      <c r="F247" s="200">
        <v>0.57</v>
      </c>
      <c r="G247" s="200">
        <v>0.67</v>
      </c>
      <c r="H247" s="200">
        <v>0</v>
      </c>
      <c r="I247" s="180">
        <f t="shared" si="110"/>
        <v>0.5</v>
      </c>
      <c r="J247" s="171">
        <f t="shared" si="111"/>
        <v>0</v>
      </c>
      <c r="K247" s="131"/>
      <c r="L247" s="131"/>
      <c r="M247" s="131"/>
      <c r="N247" s="131"/>
      <c r="O247" s="131"/>
      <c r="P247" s="171">
        <f t="shared" si="112"/>
        <v>0.5</v>
      </c>
      <c r="Q247" s="131"/>
      <c r="R247" s="131">
        <v>0.3</v>
      </c>
      <c r="S247" s="131"/>
      <c r="T247" s="131">
        <v>0.2</v>
      </c>
      <c r="U247" s="131"/>
      <c r="V247" s="169">
        <f t="shared" si="113"/>
        <v>246.5168</v>
      </c>
      <c r="W247" s="152">
        <f t="shared" si="114"/>
        <v>0</v>
      </c>
      <c r="X247" s="131"/>
      <c r="Y247" s="131"/>
      <c r="Z247" s="131"/>
      <c r="AA247" s="131"/>
      <c r="AB247" s="131"/>
      <c r="AC247" s="152">
        <f t="shared" si="115"/>
        <v>0</v>
      </c>
      <c r="AD247" s="170">
        <f t="shared" si="116"/>
        <v>0</v>
      </c>
      <c r="AE247" s="131"/>
      <c r="AF247" s="131"/>
      <c r="AG247" s="131"/>
      <c r="AH247" s="131"/>
      <c r="AI247" s="131"/>
      <c r="AJ247" s="170">
        <f t="shared" si="117"/>
        <v>0</v>
      </c>
      <c r="AK247" s="131"/>
      <c r="AL247" s="131"/>
      <c r="AM247" s="131"/>
      <c r="AN247" s="131"/>
      <c r="AO247" s="131"/>
      <c r="AP247" s="131"/>
      <c r="AQ247" s="138">
        <f t="shared" si="118"/>
        <v>0</v>
      </c>
      <c r="AR247" s="138">
        <f t="shared" si="119"/>
        <v>0</v>
      </c>
      <c r="AS247" s="131"/>
      <c r="AT247" s="131"/>
    </row>
    <row r="248" spans="1:46" ht="15" hidden="1">
      <c r="A248" s="162">
        <v>8</v>
      </c>
      <c r="B248" s="199" t="s">
        <v>245</v>
      </c>
      <c r="C248" s="200">
        <f t="shared" si="109"/>
        <v>0.355</v>
      </c>
      <c r="D248" s="200">
        <v>0</v>
      </c>
      <c r="E248" s="200">
        <v>0.25</v>
      </c>
      <c r="F248" s="200">
        <v>0.105</v>
      </c>
      <c r="G248" s="200">
        <v>0</v>
      </c>
      <c r="H248" s="200">
        <v>0</v>
      </c>
      <c r="I248" s="180">
        <f t="shared" si="110"/>
        <v>0</v>
      </c>
      <c r="J248" s="171">
        <f t="shared" si="111"/>
        <v>0</v>
      </c>
      <c r="K248" s="131"/>
      <c r="L248" s="131"/>
      <c r="M248" s="131"/>
      <c r="N248" s="131"/>
      <c r="O248" s="131"/>
      <c r="P248" s="171">
        <f t="shared" si="112"/>
        <v>0</v>
      </c>
      <c r="Q248" s="131"/>
      <c r="R248" s="131"/>
      <c r="S248" s="131"/>
      <c r="T248" s="131"/>
      <c r="U248" s="131"/>
      <c r="V248" s="169">
        <f t="shared" si="113"/>
        <v>54.9906</v>
      </c>
      <c r="W248" s="152">
        <f t="shared" si="114"/>
        <v>0</v>
      </c>
      <c r="X248" s="131"/>
      <c r="Y248" s="131"/>
      <c r="Z248" s="131"/>
      <c r="AA248" s="131"/>
      <c r="AB248" s="131"/>
      <c r="AC248" s="152">
        <f t="shared" si="115"/>
        <v>0</v>
      </c>
      <c r="AD248" s="170">
        <f t="shared" si="116"/>
        <v>0</v>
      </c>
      <c r="AE248" s="131"/>
      <c r="AF248" s="131"/>
      <c r="AG248" s="131"/>
      <c r="AH248" s="131"/>
      <c r="AI248" s="131"/>
      <c r="AJ248" s="170">
        <f t="shared" si="117"/>
        <v>0</v>
      </c>
      <c r="AK248" s="131"/>
      <c r="AL248" s="131"/>
      <c r="AM248" s="131"/>
      <c r="AN248" s="131"/>
      <c r="AO248" s="131"/>
      <c r="AP248" s="131"/>
      <c r="AQ248" s="138">
        <f t="shared" si="118"/>
        <v>0</v>
      </c>
      <c r="AR248" s="138" t="e">
        <f t="shared" si="119"/>
        <v>#DIV/0!</v>
      </c>
      <c r="AS248" s="131"/>
      <c r="AT248" s="131"/>
    </row>
    <row r="249" spans="1:46" ht="15" hidden="1">
      <c r="A249" s="162">
        <v>9</v>
      </c>
      <c r="B249" s="199" t="s">
        <v>246</v>
      </c>
      <c r="C249" s="200">
        <f t="shared" si="109"/>
        <v>3.723</v>
      </c>
      <c r="D249" s="200">
        <v>0</v>
      </c>
      <c r="E249" s="200">
        <v>1.525</v>
      </c>
      <c r="F249" s="200">
        <v>1.398</v>
      </c>
      <c r="G249" s="200">
        <v>0.8</v>
      </c>
      <c r="H249" s="200">
        <v>0</v>
      </c>
      <c r="I249" s="180">
        <f t="shared" si="110"/>
        <v>1.063</v>
      </c>
      <c r="J249" s="171">
        <f t="shared" si="111"/>
        <v>0</v>
      </c>
      <c r="K249" s="131"/>
      <c r="L249" s="131"/>
      <c r="M249" s="131"/>
      <c r="N249" s="131"/>
      <c r="O249" s="131"/>
      <c r="P249" s="171">
        <f t="shared" si="112"/>
        <v>1.063</v>
      </c>
      <c r="Q249" s="131"/>
      <c r="R249" s="131"/>
      <c r="S249" s="131"/>
      <c r="T249" s="131">
        <v>1.063</v>
      </c>
      <c r="U249" s="131"/>
      <c r="V249" s="169">
        <f t="shared" si="113"/>
        <v>563.210974</v>
      </c>
      <c r="W249" s="152">
        <f t="shared" si="114"/>
        <v>0</v>
      </c>
      <c r="X249" s="131"/>
      <c r="Y249" s="131"/>
      <c r="Z249" s="131"/>
      <c r="AA249" s="131"/>
      <c r="AB249" s="131"/>
      <c r="AC249" s="152">
        <f t="shared" si="115"/>
        <v>0</v>
      </c>
      <c r="AD249" s="170">
        <f t="shared" si="116"/>
        <v>0</v>
      </c>
      <c r="AE249" s="131"/>
      <c r="AF249" s="131"/>
      <c r="AG249" s="131"/>
      <c r="AH249" s="131"/>
      <c r="AI249" s="131"/>
      <c r="AJ249" s="170">
        <f t="shared" si="117"/>
        <v>0</v>
      </c>
      <c r="AK249" s="131"/>
      <c r="AL249" s="131"/>
      <c r="AM249" s="131"/>
      <c r="AN249" s="131"/>
      <c r="AO249" s="131"/>
      <c r="AP249" s="131">
        <v>240</v>
      </c>
      <c r="AQ249" s="138">
        <f t="shared" si="118"/>
        <v>0</v>
      </c>
      <c r="AR249" s="138">
        <f t="shared" si="119"/>
        <v>0</v>
      </c>
      <c r="AS249" s="131"/>
      <c r="AT249" s="131"/>
    </row>
    <row r="250" spans="1:46" ht="15" hidden="1">
      <c r="A250" s="162">
        <v>10</v>
      </c>
      <c r="B250" s="199" t="s">
        <v>247</v>
      </c>
      <c r="C250" s="200">
        <f t="shared" si="109"/>
        <v>2.442</v>
      </c>
      <c r="D250" s="200">
        <v>0</v>
      </c>
      <c r="E250" s="200">
        <v>0.194</v>
      </c>
      <c r="F250" s="200">
        <v>1.723</v>
      </c>
      <c r="G250" s="200">
        <v>0.525</v>
      </c>
      <c r="H250" s="200">
        <v>0</v>
      </c>
      <c r="I250" s="180">
        <f t="shared" si="110"/>
        <v>4</v>
      </c>
      <c r="J250" s="171">
        <f t="shared" si="111"/>
        <v>0</v>
      </c>
      <c r="K250" s="131"/>
      <c r="L250" s="131"/>
      <c r="M250" s="131"/>
      <c r="N250" s="131"/>
      <c r="O250" s="131"/>
      <c r="P250" s="171">
        <f t="shared" si="112"/>
        <v>4</v>
      </c>
      <c r="Q250" s="131"/>
      <c r="R250" s="131"/>
      <c r="S250" s="131"/>
      <c r="T250" s="131">
        <v>4</v>
      </c>
      <c r="U250" s="131"/>
      <c r="V250" s="169">
        <f t="shared" si="113"/>
        <v>487.02832</v>
      </c>
      <c r="W250" s="152">
        <f t="shared" si="114"/>
        <v>0.273</v>
      </c>
      <c r="X250" s="131"/>
      <c r="Y250" s="131"/>
      <c r="Z250" s="131">
        <v>0.273</v>
      </c>
      <c r="AA250" s="131"/>
      <c r="AB250" s="131"/>
      <c r="AC250" s="152">
        <f t="shared" si="115"/>
        <v>0</v>
      </c>
      <c r="AD250" s="170">
        <f t="shared" si="116"/>
        <v>0</v>
      </c>
      <c r="AE250" s="131"/>
      <c r="AF250" s="131"/>
      <c r="AG250" s="131"/>
      <c r="AH250" s="131"/>
      <c r="AI250" s="131"/>
      <c r="AJ250" s="170">
        <f t="shared" si="117"/>
        <v>0</v>
      </c>
      <c r="AK250" s="131"/>
      <c r="AL250" s="131"/>
      <c r="AM250" s="131"/>
      <c r="AN250" s="131"/>
      <c r="AO250" s="131"/>
      <c r="AP250" s="131">
        <v>30.5</v>
      </c>
      <c r="AQ250" s="138">
        <f t="shared" si="118"/>
        <v>0.11179361179361179</v>
      </c>
      <c r="AR250" s="138">
        <f t="shared" si="119"/>
        <v>0</v>
      </c>
      <c r="AS250" s="131"/>
      <c r="AT250" s="131"/>
    </row>
    <row r="251" spans="1:46" ht="15" hidden="1">
      <c r="A251" s="162">
        <v>11</v>
      </c>
      <c r="B251" s="199" t="s">
        <v>248</v>
      </c>
      <c r="C251" s="200">
        <f t="shared" si="109"/>
        <v>0.7357</v>
      </c>
      <c r="D251" s="200">
        <v>0</v>
      </c>
      <c r="E251" s="200">
        <v>0.1457</v>
      </c>
      <c r="F251" s="200">
        <v>0.44</v>
      </c>
      <c r="G251" s="200">
        <v>0</v>
      </c>
      <c r="H251" s="200">
        <v>0.15</v>
      </c>
      <c r="I251" s="180">
        <f t="shared" si="110"/>
        <v>0</v>
      </c>
      <c r="J251" s="171">
        <f t="shared" si="111"/>
        <v>0</v>
      </c>
      <c r="K251" s="131"/>
      <c r="L251" s="131"/>
      <c r="M251" s="131"/>
      <c r="N251" s="131"/>
      <c r="O251" s="131"/>
      <c r="P251" s="171">
        <f t="shared" si="112"/>
        <v>0</v>
      </c>
      <c r="Q251" s="131"/>
      <c r="R251" s="131"/>
      <c r="S251" s="131"/>
      <c r="T251" s="131"/>
      <c r="U251" s="131"/>
      <c r="V251" s="169">
        <f t="shared" si="113"/>
        <v>93.52072799999999</v>
      </c>
      <c r="W251" s="152">
        <f t="shared" si="114"/>
        <v>0</v>
      </c>
      <c r="X251" s="131"/>
      <c r="Y251" s="131"/>
      <c r="Z251" s="131"/>
      <c r="AA251" s="131"/>
      <c r="AB251" s="131"/>
      <c r="AC251" s="152">
        <f t="shared" si="115"/>
        <v>0</v>
      </c>
      <c r="AD251" s="170">
        <f t="shared" si="116"/>
        <v>0</v>
      </c>
      <c r="AE251" s="131"/>
      <c r="AF251" s="131"/>
      <c r="AG251" s="131"/>
      <c r="AH251" s="131"/>
      <c r="AI251" s="131"/>
      <c r="AJ251" s="170">
        <f t="shared" si="117"/>
        <v>0</v>
      </c>
      <c r="AK251" s="131"/>
      <c r="AL251" s="131"/>
      <c r="AM251" s="131"/>
      <c r="AN251" s="131"/>
      <c r="AO251" s="131"/>
      <c r="AP251" s="131"/>
      <c r="AQ251" s="138">
        <f t="shared" si="118"/>
        <v>0</v>
      </c>
      <c r="AR251" s="138" t="e">
        <f t="shared" si="119"/>
        <v>#DIV/0!</v>
      </c>
      <c r="AS251" s="131"/>
      <c r="AT251" s="131"/>
    </row>
    <row r="252" spans="1:46" ht="15" hidden="1">
      <c r="A252" s="162">
        <v>12</v>
      </c>
      <c r="B252" s="199" t="s">
        <v>249</v>
      </c>
      <c r="C252" s="200">
        <f t="shared" si="109"/>
        <v>2.515</v>
      </c>
      <c r="D252" s="200">
        <v>0</v>
      </c>
      <c r="E252" s="200">
        <v>0</v>
      </c>
      <c r="F252" s="200">
        <v>1.79</v>
      </c>
      <c r="G252" s="200">
        <v>0.725</v>
      </c>
      <c r="H252" s="200">
        <v>0</v>
      </c>
      <c r="I252" s="180">
        <f t="shared" si="110"/>
        <v>1.915</v>
      </c>
      <c r="J252" s="171">
        <f t="shared" si="111"/>
        <v>1.125</v>
      </c>
      <c r="K252" s="131"/>
      <c r="L252" s="131"/>
      <c r="M252" s="131"/>
      <c r="N252" s="131">
        <v>1.125</v>
      </c>
      <c r="O252" s="131"/>
      <c r="P252" s="171">
        <f t="shared" si="112"/>
        <v>0.79</v>
      </c>
      <c r="Q252" s="131"/>
      <c r="R252" s="131"/>
      <c r="S252" s="131"/>
      <c r="T252" s="131">
        <v>0.79</v>
      </c>
      <c r="U252" s="131"/>
      <c r="V252" s="169">
        <f t="shared" si="113"/>
        <v>386.47267</v>
      </c>
      <c r="W252" s="152">
        <f t="shared" si="114"/>
        <v>0.08</v>
      </c>
      <c r="X252" s="131"/>
      <c r="Y252" s="131"/>
      <c r="Z252" s="131">
        <v>0.08</v>
      </c>
      <c r="AA252" s="131"/>
      <c r="AB252" s="131"/>
      <c r="AC252" s="152">
        <f t="shared" si="115"/>
        <v>0</v>
      </c>
      <c r="AD252" s="170">
        <f t="shared" si="116"/>
        <v>0</v>
      </c>
      <c r="AE252" s="131"/>
      <c r="AF252" s="131"/>
      <c r="AG252" s="131"/>
      <c r="AH252" s="131"/>
      <c r="AI252" s="131"/>
      <c r="AJ252" s="170">
        <f t="shared" si="117"/>
        <v>0</v>
      </c>
      <c r="AK252" s="131"/>
      <c r="AL252" s="131"/>
      <c r="AM252" s="131"/>
      <c r="AN252" s="131"/>
      <c r="AO252" s="131"/>
      <c r="AP252" s="131">
        <v>8.9</v>
      </c>
      <c r="AQ252" s="138">
        <f t="shared" si="118"/>
        <v>0.03180914512922465</v>
      </c>
      <c r="AR252" s="138">
        <f t="shared" si="119"/>
        <v>0</v>
      </c>
      <c r="AS252" s="131"/>
      <c r="AT252" s="131"/>
    </row>
    <row r="253" spans="1:46" ht="15" hidden="1">
      <c r="A253" s="162">
        <v>13</v>
      </c>
      <c r="B253" s="199" t="s">
        <v>250</v>
      </c>
      <c r="C253" s="200">
        <f t="shared" si="109"/>
        <v>1.2149999999999999</v>
      </c>
      <c r="D253" s="200">
        <v>0</v>
      </c>
      <c r="E253" s="200">
        <v>0</v>
      </c>
      <c r="F253" s="200">
        <v>0.27</v>
      </c>
      <c r="G253" s="200">
        <v>0.945</v>
      </c>
      <c r="H253" s="200">
        <v>0</v>
      </c>
      <c r="I253" s="180">
        <f t="shared" si="110"/>
        <v>1</v>
      </c>
      <c r="J253" s="171">
        <f t="shared" si="111"/>
        <v>0.5</v>
      </c>
      <c r="K253" s="131">
        <v>0.5</v>
      </c>
      <c r="L253" s="131"/>
      <c r="M253" s="131"/>
      <c r="N253" s="131"/>
      <c r="O253" s="131"/>
      <c r="P253" s="171">
        <f t="shared" si="112"/>
        <v>0.5</v>
      </c>
      <c r="Q253" s="131">
        <v>0.5</v>
      </c>
      <c r="R253" s="131"/>
      <c r="S253" s="131"/>
      <c r="T253" s="131"/>
      <c r="U253" s="131"/>
      <c r="V253" s="169">
        <f t="shared" si="113"/>
        <v>215.1963</v>
      </c>
      <c r="W253" s="152">
        <f t="shared" si="114"/>
        <v>0</v>
      </c>
      <c r="X253" s="131"/>
      <c r="Y253" s="131"/>
      <c r="Z253" s="131"/>
      <c r="AA253" s="131"/>
      <c r="AB253" s="131"/>
      <c r="AC253" s="152">
        <f t="shared" si="115"/>
        <v>0</v>
      </c>
      <c r="AD253" s="170">
        <f t="shared" si="116"/>
        <v>0</v>
      </c>
      <c r="AE253" s="131"/>
      <c r="AF253" s="131"/>
      <c r="AG253" s="131"/>
      <c r="AH253" s="131"/>
      <c r="AI253" s="131"/>
      <c r="AJ253" s="170">
        <f t="shared" si="117"/>
        <v>0</v>
      </c>
      <c r="AK253" s="131"/>
      <c r="AL253" s="131"/>
      <c r="AM253" s="131"/>
      <c r="AN253" s="131"/>
      <c r="AO253" s="131"/>
      <c r="AP253" s="131"/>
      <c r="AQ253" s="138">
        <f t="shared" si="118"/>
        <v>0</v>
      </c>
      <c r="AR253" s="138">
        <f t="shared" si="119"/>
        <v>0</v>
      </c>
      <c r="AS253" s="131"/>
      <c r="AT253" s="131"/>
    </row>
    <row r="254" spans="1:46" ht="15" hidden="1">
      <c r="A254" s="162">
        <v>14</v>
      </c>
      <c r="B254" s="199" t="s">
        <v>251</v>
      </c>
      <c r="C254" s="200">
        <f t="shared" si="109"/>
        <v>0.116</v>
      </c>
      <c r="D254" s="200">
        <v>0</v>
      </c>
      <c r="E254" s="202">
        <v>0</v>
      </c>
      <c r="F254" s="200">
        <v>0.116</v>
      </c>
      <c r="G254" s="200">
        <v>0</v>
      </c>
      <c r="H254" s="200">
        <v>0</v>
      </c>
      <c r="I254" s="180">
        <f t="shared" si="110"/>
        <v>3.7680000000000002</v>
      </c>
      <c r="J254" s="171">
        <f t="shared" si="111"/>
        <v>0.536</v>
      </c>
      <c r="K254" s="131"/>
      <c r="L254" s="131"/>
      <c r="M254" s="131">
        <v>0.536</v>
      </c>
      <c r="N254" s="131"/>
      <c r="O254" s="131"/>
      <c r="P254" s="171">
        <f t="shared" si="112"/>
        <v>3.232</v>
      </c>
      <c r="Q254" s="131"/>
      <c r="R254" s="131"/>
      <c r="S254" s="131">
        <v>3.232</v>
      </c>
      <c r="T254" s="131"/>
      <c r="U254" s="131"/>
      <c r="V254" s="169">
        <f t="shared" si="113"/>
        <v>299.727736</v>
      </c>
      <c r="W254" s="152">
        <f t="shared" si="114"/>
        <v>0</v>
      </c>
      <c r="X254" s="131"/>
      <c r="Y254" s="131"/>
      <c r="Z254" s="131"/>
      <c r="AA254" s="131"/>
      <c r="AB254" s="131"/>
      <c r="AC254" s="152">
        <f t="shared" si="115"/>
        <v>0</v>
      </c>
      <c r="AD254" s="170">
        <f t="shared" si="116"/>
        <v>0</v>
      </c>
      <c r="AE254" s="131"/>
      <c r="AF254" s="131"/>
      <c r="AG254" s="131"/>
      <c r="AH254" s="131"/>
      <c r="AI254" s="131"/>
      <c r="AJ254" s="170">
        <f t="shared" si="117"/>
        <v>0</v>
      </c>
      <c r="AK254" s="131"/>
      <c r="AL254" s="131"/>
      <c r="AM254" s="131"/>
      <c r="AN254" s="131"/>
      <c r="AO254" s="131"/>
      <c r="AP254" s="131"/>
      <c r="AQ254" s="138">
        <f t="shared" si="118"/>
        <v>0</v>
      </c>
      <c r="AR254" s="138">
        <f t="shared" si="119"/>
        <v>0</v>
      </c>
      <c r="AS254" s="131"/>
      <c r="AT254" s="131"/>
    </row>
    <row r="255" spans="1:46" ht="15" hidden="1">
      <c r="A255" s="162">
        <v>15</v>
      </c>
      <c r="B255" s="199" t="s">
        <v>252</v>
      </c>
      <c r="C255" s="200">
        <f t="shared" si="109"/>
        <v>3.348</v>
      </c>
      <c r="D255" s="200">
        <v>0</v>
      </c>
      <c r="E255" s="200">
        <v>0.546</v>
      </c>
      <c r="F255" s="200">
        <v>1.322</v>
      </c>
      <c r="G255" s="200">
        <v>1.48</v>
      </c>
      <c r="H255" s="200">
        <v>0</v>
      </c>
      <c r="I255" s="180">
        <f t="shared" si="110"/>
        <v>0.5</v>
      </c>
      <c r="J255" s="171">
        <f t="shared" si="111"/>
        <v>0</v>
      </c>
      <c r="K255" s="131"/>
      <c r="L255" s="131"/>
      <c r="M255" s="131"/>
      <c r="N255" s="131"/>
      <c r="O255" s="131"/>
      <c r="P255" s="171">
        <f t="shared" si="112"/>
        <v>0.5</v>
      </c>
      <c r="Q255" s="131"/>
      <c r="R255" s="131"/>
      <c r="S255" s="131"/>
      <c r="T255" s="131">
        <v>0.5</v>
      </c>
      <c r="U255" s="131"/>
      <c r="V255" s="169">
        <f t="shared" si="113"/>
        <v>432.80827999999997</v>
      </c>
      <c r="W255" s="152">
        <f t="shared" si="114"/>
        <v>0</v>
      </c>
      <c r="X255" s="131"/>
      <c r="Y255" s="131"/>
      <c r="Z255" s="131"/>
      <c r="AA255" s="131"/>
      <c r="AB255" s="131"/>
      <c r="AC255" s="152">
        <f t="shared" si="115"/>
        <v>0</v>
      </c>
      <c r="AD255" s="170">
        <f t="shared" si="116"/>
        <v>0</v>
      </c>
      <c r="AE255" s="131"/>
      <c r="AF255" s="131"/>
      <c r="AG255" s="131"/>
      <c r="AH255" s="131"/>
      <c r="AI255" s="131"/>
      <c r="AJ255" s="170">
        <f t="shared" si="117"/>
        <v>0</v>
      </c>
      <c r="AK255" s="131"/>
      <c r="AL255" s="131"/>
      <c r="AM255" s="131"/>
      <c r="AN255" s="131"/>
      <c r="AO255" s="131"/>
      <c r="AP255" s="131"/>
      <c r="AQ255" s="138">
        <f t="shared" si="118"/>
        <v>0</v>
      </c>
      <c r="AR255" s="138">
        <f t="shared" si="119"/>
        <v>0</v>
      </c>
      <c r="AS255" s="131"/>
      <c r="AT255" s="131"/>
    </row>
    <row r="256" spans="1:46" ht="15" hidden="1">
      <c r="A256" s="162">
        <v>17</v>
      </c>
      <c r="B256" s="199" t="s">
        <v>253</v>
      </c>
      <c r="C256" s="200">
        <f t="shared" si="109"/>
        <v>5.696</v>
      </c>
      <c r="D256" s="200">
        <v>0</v>
      </c>
      <c r="E256" s="200">
        <v>0</v>
      </c>
      <c r="F256" s="200">
        <v>1.811</v>
      </c>
      <c r="G256" s="200">
        <v>1.33</v>
      </c>
      <c r="H256" s="200">
        <v>2.555</v>
      </c>
      <c r="I256" s="180">
        <f t="shared" si="110"/>
        <v>0</v>
      </c>
      <c r="J256" s="171">
        <f t="shared" si="111"/>
        <v>0</v>
      </c>
      <c r="K256" s="131"/>
      <c r="L256" s="131"/>
      <c r="M256" s="131"/>
      <c r="N256" s="131"/>
      <c r="O256" s="131"/>
      <c r="P256" s="171">
        <f t="shared" si="112"/>
        <v>0</v>
      </c>
      <c r="Q256" s="131"/>
      <c r="R256" s="131"/>
      <c r="S256" s="131"/>
      <c r="T256" s="131"/>
      <c r="U256" s="131"/>
      <c r="V256" s="169">
        <f t="shared" si="113"/>
        <v>677.13492</v>
      </c>
      <c r="W256" s="152">
        <f t="shared" si="114"/>
        <v>0</v>
      </c>
      <c r="X256" s="131"/>
      <c r="Y256" s="131"/>
      <c r="Z256" s="131"/>
      <c r="AA256" s="131"/>
      <c r="AB256" s="131"/>
      <c r="AC256" s="152">
        <f t="shared" si="115"/>
        <v>0</v>
      </c>
      <c r="AD256" s="170">
        <f t="shared" si="116"/>
        <v>0</v>
      </c>
      <c r="AE256" s="131"/>
      <c r="AF256" s="131"/>
      <c r="AG256" s="131"/>
      <c r="AH256" s="131"/>
      <c r="AI256" s="131"/>
      <c r="AJ256" s="170">
        <f t="shared" si="117"/>
        <v>0</v>
      </c>
      <c r="AK256" s="131"/>
      <c r="AL256" s="131"/>
      <c r="AM256" s="131"/>
      <c r="AN256" s="131"/>
      <c r="AO256" s="131"/>
      <c r="AP256" s="131">
        <v>31</v>
      </c>
      <c r="AQ256" s="138">
        <f t="shared" si="118"/>
        <v>0</v>
      </c>
      <c r="AR256" s="138" t="e">
        <f t="shared" si="119"/>
        <v>#DIV/0!</v>
      </c>
      <c r="AS256" s="131"/>
      <c r="AT256" s="131"/>
    </row>
    <row r="257" spans="1:46" ht="15" hidden="1">
      <c r="A257" s="162">
        <v>19</v>
      </c>
      <c r="B257" s="199" t="s">
        <v>254</v>
      </c>
      <c r="C257" s="200">
        <f t="shared" si="109"/>
        <v>1.61</v>
      </c>
      <c r="D257" s="201">
        <v>0</v>
      </c>
      <c r="E257" s="201">
        <v>0</v>
      </c>
      <c r="F257" s="201">
        <v>1.61</v>
      </c>
      <c r="G257" s="201">
        <v>0</v>
      </c>
      <c r="H257" s="201">
        <v>0</v>
      </c>
      <c r="I257" s="180">
        <f t="shared" si="110"/>
        <v>0.45</v>
      </c>
      <c r="J257" s="171">
        <f t="shared" si="111"/>
        <v>0</v>
      </c>
      <c r="K257" s="131"/>
      <c r="L257" s="131"/>
      <c r="M257" s="131"/>
      <c r="N257" s="131"/>
      <c r="O257" s="131"/>
      <c r="P257" s="171">
        <f t="shared" si="112"/>
        <v>0.45</v>
      </c>
      <c r="Q257" s="131"/>
      <c r="R257" s="131"/>
      <c r="S257" s="131"/>
      <c r="T257" s="131">
        <v>0.45</v>
      </c>
      <c r="U257" s="131"/>
      <c r="V257" s="169">
        <f t="shared" si="113"/>
        <v>202.6293</v>
      </c>
      <c r="W257" s="152">
        <f t="shared" si="114"/>
        <v>0</v>
      </c>
      <c r="X257" s="131"/>
      <c r="Y257" s="131"/>
      <c r="Z257" s="131"/>
      <c r="AA257" s="131"/>
      <c r="AB257" s="131"/>
      <c r="AC257" s="152">
        <f t="shared" si="115"/>
        <v>0</v>
      </c>
      <c r="AD257" s="170">
        <f t="shared" si="116"/>
        <v>0</v>
      </c>
      <c r="AE257" s="131"/>
      <c r="AF257" s="131"/>
      <c r="AG257" s="131"/>
      <c r="AH257" s="131"/>
      <c r="AI257" s="131"/>
      <c r="AJ257" s="170">
        <f t="shared" si="117"/>
        <v>0</v>
      </c>
      <c r="AK257" s="131"/>
      <c r="AL257" s="131"/>
      <c r="AM257" s="131"/>
      <c r="AN257" s="131"/>
      <c r="AO257" s="131"/>
      <c r="AP257" s="131"/>
      <c r="AQ257" s="138">
        <f t="shared" si="118"/>
        <v>0</v>
      </c>
      <c r="AR257" s="138">
        <f t="shared" si="119"/>
        <v>0</v>
      </c>
      <c r="AS257" s="131"/>
      <c r="AT257" s="131"/>
    </row>
    <row r="258" spans="1:46" ht="15" hidden="1">
      <c r="A258" s="116" t="s">
        <v>101</v>
      </c>
      <c r="B258" s="117" t="s">
        <v>154</v>
      </c>
      <c r="C258" s="131"/>
      <c r="D258" s="131"/>
      <c r="E258" s="131"/>
      <c r="F258" s="131"/>
      <c r="G258" s="131"/>
      <c r="H258" s="131"/>
      <c r="I258" s="131"/>
      <c r="J258" s="131"/>
      <c r="K258" s="131"/>
      <c r="L258" s="131"/>
      <c r="M258" s="131"/>
      <c r="N258" s="131"/>
      <c r="O258" s="131"/>
      <c r="P258" s="131"/>
      <c r="Q258" s="131"/>
      <c r="R258" s="131"/>
      <c r="S258" s="131"/>
      <c r="T258" s="131"/>
      <c r="U258" s="131"/>
      <c r="V258" s="169"/>
      <c r="W258" s="131"/>
      <c r="X258" s="131"/>
      <c r="Y258" s="131"/>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row>
    <row r="259" spans="1:46" ht="15" hidden="1">
      <c r="A259" s="162">
        <v>16</v>
      </c>
      <c r="B259" s="199" t="s">
        <v>255</v>
      </c>
      <c r="C259" s="142">
        <f>D259+E259+F259+G259</f>
        <v>7.9559999999999995</v>
      </c>
      <c r="D259" s="200">
        <v>0</v>
      </c>
      <c r="E259" s="200">
        <v>4.878</v>
      </c>
      <c r="F259" s="176">
        <v>3.078</v>
      </c>
      <c r="G259" s="200">
        <v>0</v>
      </c>
      <c r="H259" s="131"/>
      <c r="I259" s="180">
        <f>J259+P259</f>
        <v>4.618</v>
      </c>
      <c r="J259" s="171">
        <f>SUM(K259:O259)</f>
        <v>0</v>
      </c>
      <c r="K259" s="131"/>
      <c r="L259" s="131"/>
      <c r="M259" s="131"/>
      <c r="N259" s="131"/>
      <c r="O259" s="131"/>
      <c r="P259" s="171">
        <f>SUM(Q259:U259)</f>
        <v>4.618</v>
      </c>
      <c r="Q259" s="131"/>
      <c r="R259" s="131"/>
      <c r="S259" s="131"/>
      <c r="T259" s="131">
        <v>4.618</v>
      </c>
      <c r="U259" s="131"/>
      <c r="V259" s="169">
        <f>D259*194.67+E259*173.04+F259*111.72+G259*111.72+H259*127.68+K259*86.255+L259*71.648+M259*84.489+N259*58.258+O259*53.065+Q259*72.658+R259*60.9+S259*74.716+T259*50.578+U259*46.62</f>
        <v>1421.532484</v>
      </c>
      <c r="W259" s="152">
        <f>SUM(X259:AB259)</f>
        <v>2.176</v>
      </c>
      <c r="X259" s="131"/>
      <c r="Y259" s="131">
        <v>0.035</v>
      </c>
      <c r="Z259" s="131">
        <v>2.141</v>
      </c>
      <c r="AA259" s="131"/>
      <c r="AB259" s="131"/>
      <c r="AC259" s="152">
        <f>AD259+AJ259</f>
        <v>0.477</v>
      </c>
      <c r="AD259" s="170">
        <f>SUM(AE259:AI259)</f>
        <v>0.477</v>
      </c>
      <c r="AE259" s="131"/>
      <c r="AF259" s="131"/>
      <c r="AG259" s="131">
        <v>0.229</v>
      </c>
      <c r="AH259" s="131">
        <v>0.248</v>
      </c>
      <c r="AI259" s="131"/>
      <c r="AJ259" s="170">
        <f>SUM(AK259:AO259)</f>
        <v>0</v>
      </c>
      <c r="AK259" s="131"/>
      <c r="AL259" s="131"/>
      <c r="AM259" s="131"/>
      <c r="AN259" s="131"/>
      <c r="AO259" s="131"/>
      <c r="AP259" s="131">
        <v>276.7</v>
      </c>
      <c r="AQ259" s="138">
        <f>W259/C259</f>
        <v>0.27350427350427353</v>
      </c>
      <c r="AR259" s="138">
        <f>AC259/I259</f>
        <v>0.1032914681680381</v>
      </c>
      <c r="AS259" s="131"/>
      <c r="AT259" s="131"/>
    </row>
    <row r="260" spans="1:46" ht="15" hidden="1">
      <c r="A260" s="162">
        <v>18</v>
      </c>
      <c r="B260" s="199" t="s">
        <v>256</v>
      </c>
      <c r="C260" s="142">
        <f>D260+E260+F260+G260</f>
        <v>0.105</v>
      </c>
      <c r="D260" s="200">
        <v>0</v>
      </c>
      <c r="E260" s="200">
        <v>0</v>
      </c>
      <c r="F260" s="176">
        <v>0.105</v>
      </c>
      <c r="G260" s="200">
        <v>0</v>
      </c>
      <c r="H260" s="131"/>
      <c r="I260" s="180">
        <f>J260+P260</f>
        <v>0</v>
      </c>
      <c r="J260" s="171">
        <f>SUM(K260:O260)</f>
        <v>0</v>
      </c>
      <c r="K260" s="131"/>
      <c r="L260" s="131"/>
      <c r="M260" s="131"/>
      <c r="N260" s="131"/>
      <c r="O260" s="131"/>
      <c r="P260" s="171">
        <f>SUM(Q260:U260)</f>
        <v>0</v>
      </c>
      <c r="Q260" s="131"/>
      <c r="R260" s="131"/>
      <c r="S260" s="131"/>
      <c r="T260" s="131"/>
      <c r="U260" s="131"/>
      <c r="V260" s="169">
        <f>D260*194.67+E260*173.04+F260*111.72+G260*111.72+H260*127.68+K260*86.255+L260*71.648+M260*84.489+N260*58.258+O260*53.065+Q260*72.658+R260*60.9+S260*74.716+T260*50.578+U260*46.62</f>
        <v>11.730599999999999</v>
      </c>
      <c r="W260" s="152">
        <f>SUM(X260:AB260)</f>
        <v>0</v>
      </c>
      <c r="X260" s="131"/>
      <c r="Y260" s="131"/>
      <c r="Z260" s="131"/>
      <c r="AA260" s="131"/>
      <c r="AB260" s="131"/>
      <c r="AC260" s="152">
        <f>AD260+AJ260</f>
        <v>0</v>
      </c>
      <c r="AD260" s="170">
        <f>SUM(AE260:AI260)</f>
        <v>0</v>
      </c>
      <c r="AE260" s="131"/>
      <c r="AF260" s="131"/>
      <c r="AG260" s="131"/>
      <c r="AH260" s="131"/>
      <c r="AI260" s="131"/>
      <c r="AJ260" s="170">
        <f>SUM(AK260:AO260)</f>
        <v>0</v>
      </c>
      <c r="AK260" s="131"/>
      <c r="AL260" s="131"/>
      <c r="AM260" s="131"/>
      <c r="AN260" s="131"/>
      <c r="AO260" s="131"/>
      <c r="AP260" s="131"/>
      <c r="AQ260" s="138">
        <f>W260/C260</f>
        <v>0</v>
      </c>
      <c r="AR260" s="138" t="e">
        <f>AC260/I260</f>
        <v>#DIV/0!</v>
      </c>
      <c r="AS260" s="131"/>
      <c r="AT260" s="131"/>
    </row>
    <row r="261" spans="1:46" ht="15" hidden="1">
      <c r="A261" s="131"/>
      <c r="B261" s="172" t="s">
        <v>25</v>
      </c>
      <c r="C261" s="152">
        <f>SUM(C241:C260)</f>
        <v>42.79699999999999</v>
      </c>
      <c r="D261" s="152">
        <f aca="true" t="shared" si="120" ref="D261:AT261">SUM(D241:D260)</f>
        <v>0.25</v>
      </c>
      <c r="E261" s="152">
        <f t="shared" si="120"/>
        <v>10.4517</v>
      </c>
      <c r="F261" s="152">
        <f t="shared" si="120"/>
        <v>20.852</v>
      </c>
      <c r="G261" s="152">
        <f t="shared" si="120"/>
        <v>7.513300000000001</v>
      </c>
      <c r="H261" s="152">
        <f t="shared" si="120"/>
        <v>3.73</v>
      </c>
      <c r="I261" s="152">
        <f t="shared" si="120"/>
        <v>21.164</v>
      </c>
      <c r="J261" s="152">
        <f t="shared" si="120"/>
        <v>4.171</v>
      </c>
      <c r="K261" s="152">
        <f t="shared" si="120"/>
        <v>0.575</v>
      </c>
      <c r="L261" s="152">
        <f t="shared" si="120"/>
        <v>0</v>
      </c>
      <c r="M261" s="152">
        <f t="shared" si="120"/>
        <v>0.536</v>
      </c>
      <c r="N261" s="152">
        <f t="shared" si="120"/>
        <v>3.06</v>
      </c>
      <c r="O261" s="152">
        <f t="shared" si="120"/>
        <v>0</v>
      </c>
      <c r="P261" s="152">
        <f t="shared" si="120"/>
        <v>16.993000000000002</v>
      </c>
      <c r="Q261" s="152">
        <f t="shared" si="120"/>
        <v>0.5</v>
      </c>
      <c r="R261" s="152">
        <f t="shared" si="120"/>
        <v>0.3</v>
      </c>
      <c r="S261" s="152">
        <f t="shared" si="120"/>
        <v>3.5330000000000004</v>
      </c>
      <c r="T261" s="152">
        <f t="shared" si="120"/>
        <v>12.66</v>
      </c>
      <c r="U261" s="152">
        <f t="shared" si="120"/>
        <v>0</v>
      </c>
      <c r="V261" s="173">
        <f t="shared" si="120"/>
        <v>6734.487700999999</v>
      </c>
      <c r="W261" s="152">
        <f t="shared" si="120"/>
        <v>2.5290000000000004</v>
      </c>
      <c r="X261" s="152">
        <f t="shared" si="120"/>
        <v>0</v>
      </c>
      <c r="Y261" s="152">
        <f t="shared" si="120"/>
        <v>0.035</v>
      </c>
      <c r="Z261" s="152">
        <f t="shared" si="120"/>
        <v>2.494</v>
      </c>
      <c r="AA261" s="152">
        <f t="shared" si="120"/>
        <v>0</v>
      </c>
      <c r="AB261" s="152">
        <f t="shared" si="120"/>
        <v>0</v>
      </c>
      <c r="AC261" s="152">
        <f t="shared" si="120"/>
        <v>0.477</v>
      </c>
      <c r="AD261" s="152">
        <f t="shared" si="120"/>
        <v>0.477</v>
      </c>
      <c r="AE261" s="152">
        <f t="shared" si="120"/>
        <v>0</v>
      </c>
      <c r="AF261" s="152">
        <f t="shared" si="120"/>
        <v>0</v>
      </c>
      <c r="AG261" s="152">
        <f t="shared" si="120"/>
        <v>0.229</v>
      </c>
      <c r="AH261" s="152">
        <f t="shared" si="120"/>
        <v>0.248</v>
      </c>
      <c r="AI261" s="152">
        <f t="shared" si="120"/>
        <v>0</v>
      </c>
      <c r="AJ261" s="152">
        <f t="shared" si="120"/>
        <v>0</v>
      </c>
      <c r="AK261" s="152">
        <f t="shared" si="120"/>
        <v>0</v>
      </c>
      <c r="AL261" s="152">
        <f t="shared" si="120"/>
        <v>0</v>
      </c>
      <c r="AM261" s="152">
        <f t="shared" si="120"/>
        <v>0</v>
      </c>
      <c r="AN261" s="152">
        <f t="shared" si="120"/>
        <v>0</v>
      </c>
      <c r="AO261" s="152">
        <f t="shared" si="120"/>
        <v>0</v>
      </c>
      <c r="AP261" s="152">
        <f t="shared" si="120"/>
        <v>851.3499999999999</v>
      </c>
      <c r="AQ261" s="151">
        <f>W261/C261</f>
        <v>0.059092927074327666</v>
      </c>
      <c r="AR261" s="151">
        <f>AC261/I261</f>
        <v>0.022538272538272536</v>
      </c>
      <c r="AS261" s="152">
        <f t="shared" si="120"/>
        <v>0</v>
      </c>
      <c r="AT261" s="152">
        <f t="shared" si="120"/>
        <v>0</v>
      </c>
    </row>
    <row r="262" ht="15" hidden="1"/>
    <row r="263" spans="2:43" ht="15" hidden="1">
      <c r="B263" s="304" t="s">
        <v>103</v>
      </c>
      <c r="C263" s="305"/>
      <c r="D263" s="305"/>
      <c r="E263" s="305"/>
      <c r="F263" s="305"/>
      <c r="V263" s="157" t="s">
        <v>257</v>
      </c>
      <c r="W263" s="158"/>
      <c r="X263" s="158"/>
      <c r="Y263" s="158"/>
      <c r="Z263" s="158"/>
      <c r="AA263" s="158"/>
      <c r="AB263" s="158"/>
      <c r="AC263" s="158"/>
      <c r="AD263" s="158"/>
      <c r="AE263" s="158"/>
      <c r="AF263" s="158"/>
      <c r="AG263" s="158"/>
      <c r="AH263" s="158"/>
      <c r="AI263" s="158"/>
      <c r="AJ263" s="158"/>
      <c r="AK263" s="158"/>
      <c r="AL263" s="158"/>
      <c r="AM263" s="158"/>
      <c r="AN263" s="158"/>
      <c r="AO263" s="158"/>
      <c r="AP263" s="158"/>
      <c r="AQ263" s="159"/>
    </row>
    <row r="264" spans="2:43" ht="15" hidden="1">
      <c r="B264" s="308" t="s">
        <v>258</v>
      </c>
      <c r="C264" s="309"/>
      <c r="D264" s="309"/>
      <c r="E264" s="309"/>
      <c r="F264" s="309"/>
      <c r="V264" s="160" t="s">
        <v>259</v>
      </c>
      <c r="W264" s="158"/>
      <c r="X264" s="158"/>
      <c r="Y264" s="158"/>
      <c r="Z264" s="158"/>
      <c r="AA264" s="158"/>
      <c r="AB264" s="158"/>
      <c r="AC264" s="158"/>
      <c r="AD264" s="158"/>
      <c r="AE264" s="158"/>
      <c r="AF264" s="158"/>
      <c r="AG264" s="158"/>
      <c r="AH264" s="158"/>
      <c r="AI264" s="158"/>
      <c r="AJ264" s="158"/>
      <c r="AK264" s="158"/>
      <c r="AL264" s="158"/>
      <c r="AM264" s="158"/>
      <c r="AN264" s="158"/>
      <c r="AO264" s="158"/>
      <c r="AP264" s="158"/>
      <c r="AQ264" s="159"/>
    </row>
    <row r="265" spans="2:43" ht="15" hidden="1">
      <c r="B265" s="156"/>
      <c r="C265" s="156"/>
      <c r="D265" s="156"/>
      <c r="E265" s="156"/>
      <c r="F265" s="156"/>
      <c r="V265" s="157"/>
      <c r="W265" s="158"/>
      <c r="X265" s="158"/>
      <c r="Y265" s="158"/>
      <c r="Z265" s="158"/>
      <c r="AA265" s="158"/>
      <c r="AB265" s="158"/>
      <c r="AC265" s="158"/>
      <c r="AD265" s="158"/>
      <c r="AE265" s="158"/>
      <c r="AF265" s="158"/>
      <c r="AG265" s="158"/>
      <c r="AH265" s="158"/>
      <c r="AI265" s="158"/>
      <c r="AJ265" s="158"/>
      <c r="AK265" s="158"/>
      <c r="AL265" s="158"/>
      <c r="AM265" s="158"/>
      <c r="AN265" s="158"/>
      <c r="AO265" s="158"/>
      <c r="AP265" s="158"/>
      <c r="AQ265" s="159"/>
    </row>
    <row r="266" spans="1:46" ht="15" hidden="1">
      <c r="A266" s="306" t="s">
        <v>105</v>
      </c>
      <c r="B266" s="306"/>
      <c r="C266" s="306"/>
      <c r="D266" s="306"/>
      <c r="E266" s="306"/>
      <c r="F266" s="306"/>
      <c r="G266" s="306"/>
      <c r="H266" s="306"/>
      <c r="I266" s="306"/>
      <c r="J266" s="306"/>
      <c r="K266" s="306"/>
      <c r="L266" s="306"/>
      <c r="M266" s="306"/>
      <c r="N266" s="306"/>
      <c r="O266" s="306"/>
      <c r="P266" s="306"/>
      <c r="Q266" s="306"/>
      <c r="R266" s="306"/>
      <c r="S266" s="306"/>
      <c r="T266" s="306"/>
      <c r="U266" s="306"/>
      <c r="V266" s="306"/>
      <c r="W266" s="306"/>
      <c r="X266" s="306"/>
      <c r="Y266" s="306"/>
      <c r="Z266" s="306"/>
      <c r="AA266" s="306"/>
      <c r="AB266" s="306"/>
      <c r="AC266" s="306"/>
      <c r="AD266" s="306"/>
      <c r="AE266" s="306"/>
      <c r="AF266" s="306"/>
      <c r="AG266" s="306"/>
      <c r="AH266" s="306"/>
      <c r="AI266" s="306"/>
      <c r="AJ266" s="306"/>
      <c r="AK266" s="306"/>
      <c r="AL266" s="306"/>
      <c r="AM266" s="306"/>
      <c r="AN266" s="306"/>
      <c r="AO266" s="306"/>
      <c r="AP266" s="306"/>
      <c r="AQ266" s="306"/>
      <c r="AR266" s="306"/>
      <c r="AS266" s="306"/>
      <c r="AT266" s="306"/>
    </row>
    <row r="267" spans="1:46" ht="15" hidden="1">
      <c r="A267" s="307"/>
      <c r="B267" s="307"/>
      <c r="C267" s="307"/>
      <c r="D267" s="307"/>
      <c r="E267" s="307"/>
      <c r="F267" s="307"/>
      <c r="G267" s="307"/>
      <c r="H267" s="307"/>
      <c r="I267" s="307"/>
      <c r="J267" s="307"/>
      <c r="K267" s="307"/>
      <c r="L267" s="307"/>
      <c r="M267" s="307"/>
      <c r="N267" s="307"/>
      <c r="O267" s="307"/>
      <c r="P267" s="307"/>
      <c r="Q267" s="307"/>
      <c r="R267" s="307"/>
      <c r="S267" s="307"/>
      <c r="T267" s="307"/>
      <c r="U267" s="307"/>
      <c r="V267" s="307"/>
      <c r="W267" s="307"/>
      <c r="X267" s="307"/>
      <c r="Y267" s="307"/>
      <c r="Z267" s="307"/>
      <c r="AA267" s="307"/>
      <c r="AB267" s="307"/>
      <c r="AC267" s="307"/>
      <c r="AD267" s="307"/>
      <c r="AE267" s="307"/>
      <c r="AF267" s="307"/>
      <c r="AG267" s="307"/>
      <c r="AH267" s="307"/>
      <c r="AI267" s="307"/>
      <c r="AJ267" s="307"/>
      <c r="AK267" s="307"/>
      <c r="AL267" s="307"/>
      <c r="AM267" s="307"/>
      <c r="AN267" s="307"/>
      <c r="AO267" s="307"/>
      <c r="AP267" s="307"/>
      <c r="AQ267" s="307"/>
      <c r="AR267" s="307"/>
      <c r="AS267" s="307"/>
      <c r="AT267" s="307"/>
    </row>
    <row r="268" spans="1:46" ht="14.25" customHeight="1" hidden="1">
      <c r="A268" s="299" t="s">
        <v>0</v>
      </c>
      <c r="B268" s="292" t="s">
        <v>77</v>
      </c>
      <c r="C268" s="301" t="s">
        <v>78</v>
      </c>
      <c r="D268" s="301"/>
      <c r="E268" s="301"/>
      <c r="F268" s="301"/>
      <c r="G268" s="301"/>
      <c r="H268" s="301"/>
      <c r="I268" s="301"/>
      <c r="J268" s="301"/>
      <c r="K268" s="301"/>
      <c r="L268" s="301"/>
      <c r="M268" s="301"/>
      <c r="N268" s="301"/>
      <c r="O268" s="301"/>
      <c r="P268" s="301"/>
      <c r="Q268" s="301"/>
      <c r="R268" s="301"/>
      <c r="S268" s="301"/>
      <c r="T268" s="301"/>
      <c r="U268" s="301"/>
      <c r="V268" s="301"/>
      <c r="W268" s="302" t="s">
        <v>79</v>
      </c>
      <c r="X268" s="302"/>
      <c r="Y268" s="302"/>
      <c r="Z268" s="302"/>
      <c r="AA268" s="302"/>
      <c r="AB268" s="302"/>
      <c r="AC268" s="302"/>
      <c r="AD268" s="302"/>
      <c r="AE268" s="302"/>
      <c r="AF268" s="302"/>
      <c r="AG268" s="302"/>
      <c r="AH268" s="302"/>
      <c r="AI268" s="302"/>
      <c r="AJ268" s="302"/>
      <c r="AK268" s="302"/>
      <c r="AL268" s="302"/>
      <c r="AM268" s="302"/>
      <c r="AN268" s="302"/>
      <c r="AO268" s="302"/>
      <c r="AP268" s="302"/>
      <c r="AQ268" s="302" t="s">
        <v>80</v>
      </c>
      <c r="AR268" s="302"/>
      <c r="AS268" s="302" t="s">
        <v>454</v>
      </c>
      <c r="AT268" s="302"/>
    </row>
    <row r="269" spans="1:46" ht="15" customHeight="1" hidden="1">
      <c r="A269" s="300"/>
      <c r="B269" s="293"/>
      <c r="C269" s="292" t="s">
        <v>81</v>
      </c>
      <c r="D269" s="303" t="s">
        <v>82</v>
      </c>
      <c r="E269" s="303"/>
      <c r="F269" s="303"/>
      <c r="G269" s="303"/>
      <c r="H269" s="303"/>
      <c r="I269" s="292" t="s">
        <v>83</v>
      </c>
      <c r="J269" s="288" t="s">
        <v>82</v>
      </c>
      <c r="K269" s="288"/>
      <c r="L269" s="288"/>
      <c r="M269" s="288"/>
      <c r="N269" s="288"/>
      <c r="O269" s="288"/>
      <c r="P269" s="288"/>
      <c r="Q269" s="288"/>
      <c r="R269" s="288"/>
      <c r="S269" s="288"/>
      <c r="T269" s="288"/>
      <c r="U269" s="288"/>
      <c r="V269" s="289" t="s">
        <v>84</v>
      </c>
      <c r="W269" s="292" t="s">
        <v>85</v>
      </c>
      <c r="X269" s="298" t="s">
        <v>82</v>
      </c>
      <c r="Y269" s="298"/>
      <c r="Z269" s="298"/>
      <c r="AA269" s="298"/>
      <c r="AB269" s="298"/>
      <c r="AC269" s="292" t="s">
        <v>83</v>
      </c>
      <c r="AD269" s="288" t="s">
        <v>82</v>
      </c>
      <c r="AE269" s="288"/>
      <c r="AF269" s="288"/>
      <c r="AG269" s="288"/>
      <c r="AH269" s="288"/>
      <c r="AI269" s="288"/>
      <c r="AJ269" s="288"/>
      <c r="AK269" s="288"/>
      <c r="AL269" s="288"/>
      <c r="AM269" s="288"/>
      <c r="AN269" s="288"/>
      <c r="AO269" s="288"/>
      <c r="AP269" s="289" t="s">
        <v>86</v>
      </c>
      <c r="AQ269" s="295" t="s">
        <v>87</v>
      </c>
      <c r="AR269" s="295" t="s">
        <v>88</v>
      </c>
      <c r="AS269" s="295" t="s">
        <v>85</v>
      </c>
      <c r="AT269" s="295" t="s">
        <v>83</v>
      </c>
    </row>
    <row r="270" spans="1:46" ht="15" customHeight="1" hidden="1">
      <c r="A270" s="300"/>
      <c r="B270" s="293"/>
      <c r="C270" s="293"/>
      <c r="D270" s="289" t="s">
        <v>89</v>
      </c>
      <c r="E270" s="289" t="s">
        <v>90</v>
      </c>
      <c r="F270" s="289" t="s">
        <v>91</v>
      </c>
      <c r="G270" s="289" t="s">
        <v>92</v>
      </c>
      <c r="H270" s="289" t="s">
        <v>93</v>
      </c>
      <c r="I270" s="293"/>
      <c r="J270" s="288" t="s">
        <v>94</v>
      </c>
      <c r="K270" s="288"/>
      <c r="L270" s="288"/>
      <c r="M270" s="288"/>
      <c r="N270" s="288"/>
      <c r="O270" s="288"/>
      <c r="P270" s="288" t="s">
        <v>396</v>
      </c>
      <c r="Q270" s="288"/>
      <c r="R270" s="288"/>
      <c r="S270" s="288"/>
      <c r="T270" s="288"/>
      <c r="U270" s="288"/>
      <c r="V270" s="290"/>
      <c r="W270" s="293"/>
      <c r="X270" s="289" t="s">
        <v>89</v>
      </c>
      <c r="Y270" s="289" t="s">
        <v>90</v>
      </c>
      <c r="Z270" s="289" t="s">
        <v>91</v>
      </c>
      <c r="AA270" s="289" t="s">
        <v>92</v>
      </c>
      <c r="AB270" s="289" t="s">
        <v>93</v>
      </c>
      <c r="AC270" s="293"/>
      <c r="AD270" s="288" t="s">
        <v>94</v>
      </c>
      <c r="AE270" s="288"/>
      <c r="AF270" s="288"/>
      <c r="AG270" s="288"/>
      <c r="AH270" s="288"/>
      <c r="AI270" s="288"/>
      <c r="AJ270" s="288" t="s">
        <v>396</v>
      </c>
      <c r="AK270" s="288"/>
      <c r="AL270" s="288"/>
      <c r="AM270" s="288"/>
      <c r="AN270" s="288"/>
      <c r="AO270" s="288"/>
      <c r="AP270" s="290"/>
      <c r="AQ270" s="296"/>
      <c r="AR270" s="296"/>
      <c r="AS270" s="296"/>
      <c r="AT270" s="296"/>
    </row>
    <row r="271" spans="1:46" ht="15.75" hidden="1">
      <c r="A271" s="161"/>
      <c r="B271" s="293"/>
      <c r="C271" s="293"/>
      <c r="D271" s="290"/>
      <c r="E271" s="290"/>
      <c r="F271" s="290"/>
      <c r="G271" s="290"/>
      <c r="H271" s="290"/>
      <c r="I271" s="293"/>
      <c r="J271" s="286" t="s">
        <v>25</v>
      </c>
      <c r="K271" s="254" t="s">
        <v>95</v>
      </c>
      <c r="L271" s="254"/>
      <c r="M271" s="254" t="s">
        <v>96</v>
      </c>
      <c r="N271" s="254"/>
      <c r="O271" s="254" t="s">
        <v>97</v>
      </c>
      <c r="P271" s="286" t="s">
        <v>25</v>
      </c>
      <c r="Q271" s="254" t="s">
        <v>95</v>
      </c>
      <c r="R271" s="254"/>
      <c r="S271" s="254" t="s">
        <v>96</v>
      </c>
      <c r="T271" s="254"/>
      <c r="U271" s="254" t="s">
        <v>97</v>
      </c>
      <c r="V271" s="290"/>
      <c r="W271" s="293"/>
      <c r="X271" s="290"/>
      <c r="Y271" s="290"/>
      <c r="Z271" s="290"/>
      <c r="AA271" s="290"/>
      <c r="AB271" s="290"/>
      <c r="AC271" s="293"/>
      <c r="AD271" s="286" t="s">
        <v>25</v>
      </c>
      <c r="AE271" s="254" t="s">
        <v>95</v>
      </c>
      <c r="AF271" s="254"/>
      <c r="AG271" s="254" t="s">
        <v>96</v>
      </c>
      <c r="AH271" s="254"/>
      <c r="AI271" s="254" t="s">
        <v>97</v>
      </c>
      <c r="AJ271" s="286" t="s">
        <v>25</v>
      </c>
      <c r="AK271" s="254" t="s">
        <v>95</v>
      </c>
      <c r="AL271" s="254"/>
      <c r="AM271" s="254" t="s">
        <v>96</v>
      </c>
      <c r="AN271" s="254"/>
      <c r="AO271" s="254" t="s">
        <v>97</v>
      </c>
      <c r="AP271" s="290"/>
      <c r="AQ271" s="296"/>
      <c r="AR271" s="296"/>
      <c r="AS271" s="296"/>
      <c r="AT271" s="296"/>
    </row>
    <row r="272" spans="1:46" ht="90" customHeight="1" hidden="1">
      <c r="A272" s="161"/>
      <c r="B272" s="294"/>
      <c r="C272" s="294"/>
      <c r="D272" s="291"/>
      <c r="E272" s="291"/>
      <c r="F272" s="291"/>
      <c r="G272" s="291"/>
      <c r="H272" s="291"/>
      <c r="I272" s="294"/>
      <c r="J272" s="287"/>
      <c r="K272" s="65" t="s">
        <v>98</v>
      </c>
      <c r="L272" s="65" t="s">
        <v>99</v>
      </c>
      <c r="M272" s="65" t="s">
        <v>98</v>
      </c>
      <c r="N272" s="65" t="s">
        <v>99</v>
      </c>
      <c r="O272" s="254"/>
      <c r="P272" s="287"/>
      <c r="Q272" s="65" t="s">
        <v>98</v>
      </c>
      <c r="R272" s="65" t="s">
        <v>99</v>
      </c>
      <c r="S272" s="65" t="s">
        <v>98</v>
      </c>
      <c r="T272" s="65" t="s">
        <v>99</v>
      </c>
      <c r="U272" s="254"/>
      <c r="V272" s="291"/>
      <c r="W272" s="294"/>
      <c r="X272" s="291"/>
      <c r="Y272" s="291"/>
      <c r="Z272" s="291"/>
      <c r="AA272" s="291"/>
      <c r="AB272" s="291"/>
      <c r="AC272" s="294"/>
      <c r="AD272" s="287"/>
      <c r="AE272" s="65" t="s">
        <v>98</v>
      </c>
      <c r="AF272" s="65" t="s">
        <v>99</v>
      </c>
      <c r="AG272" s="65" t="s">
        <v>98</v>
      </c>
      <c r="AH272" s="65" t="s">
        <v>99</v>
      </c>
      <c r="AI272" s="254"/>
      <c r="AJ272" s="287"/>
      <c r="AK272" s="65" t="s">
        <v>98</v>
      </c>
      <c r="AL272" s="65" t="s">
        <v>99</v>
      </c>
      <c r="AM272" s="65" t="s">
        <v>98</v>
      </c>
      <c r="AN272" s="65" t="s">
        <v>99</v>
      </c>
      <c r="AO272" s="254"/>
      <c r="AP272" s="291"/>
      <c r="AQ272" s="297"/>
      <c r="AR272" s="297"/>
      <c r="AS272" s="297"/>
      <c r="AT272" s="297"/>
    </row>
    <row r="273" spans="1:46" ht="15" hidden="1">
      <c r="A273" s="116" t="s">
        <v>100</v>
      </c>
      <c r="B273" s="117" t="s">
        <v>128</v>
      </c>
      <c r="C273" s="152"/>
      <c r="D273" s="140"/>
      <c r="E273" s="140"/>
      <c r="F273" s="140"/>
      <c r="G273" s="140"/>
      <c r="H273" s="140"/>
      <c r="I273" s="152"/>
      <c r="J273" s="152"/>
      <c r="K273" s="140"/>
      <c r="L273" s="140"/>
      <c r="M273" s="140"/>
      <c r="N273" s="140"/>
      <c r="O273" s="140"/>
      <c r="P273" s="170"/>
      <c r="Q273" s="140"/>
      <c r="R273" s="140"/>
      <c r="S273" s="140"/>
      <c r="T273" s="140"/>
      <c r="U273" s="140"/>
      <c r="V273" s="131"/>
      <c r="W273" s="131"/>
      <c r="X273" s="131"/>
      <c r="Y273" s="131"/>
      <c r="Z273" s="131"/>
      <c r="AA273" s="131"/>
      <c r="AB273" s="131"/>
      <c r="AC273" s="131"/>
      <c r="AD273" s="131"/>
      <c r="AE273" s="131"/>
      <c r="AF273" s="131"/>
      <c r="AG273" s="131"/>
      <c r="AH273" s="131"/>
      <c r="AI273" s="131"/>
      <c r="AJ273" s="131"/>
      <c r="AK273" s="131"/>
      <c r="AL273" s="131"/>
      <c r="AM273" s="131"/>
      <c r="AN273" s="131"/>
      <c r="AO273" s="131"/>
      <c r="AP273" s="131"/>
      <c r="AQ273" s="131"/>
      <c r="AR273" s="131"/>
      <c r="AS273" s="131"/>
      <c r="AT273" s="131"/>
    </row>
    <row r="274" spans="1:46" ht="15" hidden="1">
      <c r="A274" s="131">
        <v>1</v>
      </c>
      <c r="B274" s="199" t="s">
        <v>260</v>
      </c>
      <c r="C274" s="152">
        <f>SUM(D274:H274)</f>
        <v>0.5</v>
      </c>
      <c r="D274" s="244"/>
      <c r="E274" s="244"/>
      <c r="F274" s="244">
        <v>0.5</v>
      </c>
      <c r="G274" s="244"/>
      <c r="H274" s="244"/>
      <c r="I274" s="152">
        <f>J274+P274</f>
        <v>0</v>
      </c>
      <c r="J274" s="203">
        <f>SUM(K274:O274)</f>
        <v>0</v>
      </c>
      <c r="K274" s="140"/>
      <c r="L274" s="140"/>
      <c r="M274" s="140"/>
      <c r="N274" s="140"/>
      <c r="O274" s="140"/>
      <c r="P274" s="203">
        <f>SUM(Q274:U274)</f>
        <v>0</v>
      </c>
      <c r="Q274" s="140"/>
      <c r="R274" s="140"/>
      <c r="S274" s="140"/>
      <c r="T274" s="140"/>
      <c r="U274" s="140"/>
      <c r="V274" s="169">
        <f>D274*194.67+E274*173.04+F274*111.72+G274*111.72+H274*127.68+K274*86.255+L274*71.648+M274*84.489+N274*58.258+O274*53.065+Q274*72.658+R274*60.9+S274*74.716+T274*50.578+U274*46.62</f>
        <v>55.86</v>
      </c>
      <c r="W274" s="152">
        <f>SUM(X274:AB274)</f>
        <v>0</v>
      </c>
      <c r="X274" s="131"/>
      <c r="Y274" s="131"/>
      <c r="Z274" s="131"/>
      <c r="AA274" s="131"/>
      <c r="AB274" s="131"/>
      <c r="AC274" s="152">
        <f>AD274+AJ274</f>
        <v>0</v>
      </c>
      <c r="AD274" s="170">
        <f>SUM(AE274:AI274)</f>
        <v>0</v>
      </c>
      <c r="AE274" s="131"/>
      <c r="AF274" s="131"/>
      <c r="AG274" s="131"/>
      <c r="AH274" s="131"/>
      <c r="AI274" s="131"/>
      <c r="AJ274" s="170">
        <f>SUM(AK274:AO274)</f>
        <v>0</v>
      </c>
      <c r="AK274" s="131"/>
      <c r="AL274" s="131"/>
      <c r="AM274" s="131"/>
      <c r="AN274" s="131"/>
      <c r="AO274" s="131"/>
      <c r="AP274" s="131"/>
      <c r="AQ274" s="138">
        <f>W274/C274</f>
        <v>0</v>
      </c>
      <c r="AR274" s="138" t="e">
        <f>AC274/I274</f>
        <v>#DIV/0!</v>
      </c>
      <c r="AS274" s="131"/>
      <c r="AT274" s="131"/>
    </row>
    <row r="275" spans="1:46" ht="15" hidden="1">
      <c r="A275" s="131">
        <v>2</v>
      </c>
      <c r="B275" s="199" t="s">
        <v>261</v>
      </c>
      <c r="C275" s="152">
        <f aca="true" t="shared" si="121" ref="C275:C300">SUM(D275:H275)</f>
        <v>5</v>
      </c>
      <c r="D275" s="244"/>
      <c r="E275" s="244">
        <v>1</v>
      </c>
      <c r="F275" s="244">
        <v>2.5</v>
      </c>
      <c r="G275" s="244">
        <v>1.5</v>
      </c>
      <c r="H275" s="244"/>
      <c r="I275" s="152">
        <f aca="true" t="shared" si="122" ref="I275:I302">J275+P275</f>
        <v>4.9</v>
      </c>
      <c r="J275" s="203">
        <f aca="true" t="shared" si="123" ref="J275:J300">SUM(K275:O275)</f>
        <v>4</v>
      </c>
      <c r="K275" s="140"/>
      <c r="L275" s="140"/>
      <c r="M275" s="140">
        <v>3</v>
      </c>
      <c r="N275" s="140">
        <v>1</v>
      </c>
      <c r="O275" s="140"/>
      <c r="P275" s="203">
        <f aca="true" t="shared" si="124" ref="P275:P300">SUM(Q275:U275)</f>
        <v>0.9</v>
      </c>
      <c r="Q275" s="140"/>
      <c r="R275" s="140"/>
      <c r="S275" s="140">
        <v>0.9</v>
      </c>
      <c r="T275" s="140"/>
      <c r="U275" s="140"/>
      <c r="V275" s="169">
        <f aca="true" t="shared" si="125" ref="V275:V300">D275*194.67+E275*173.04+F275*111.72+G275*111.72+H275*127.68+K275*86.255+L275*71.648+M275*84.489+N275*58.258+O275*53.065+Q275*72.658+R275*60.9+S275*74.716+T275*50.578+U275*46.62</f>
        <v>998.8894000000001</v>
      </c>
      <c r="W275" s="152">
        <f aca="true" t="shared" si="126" ref="W275:W300">SUM(X275:AB275)</f>
        <v>1</v>
      </c>
      <c r="X275" s="131"/>
      <c r="Y275" s="131"/>
      <c r="Z275" s="131">
        <v>0.6</v>
      </c>
      <c r="AA275" s="131">
        <v>0.4</v>
      </c>
      <c r="AB275" s="131"/>
      <c r="AC275" s="152">
        <f aca="true" t="shared" si="127" ref="AC275:AC300">AD275+AJ275</f>
        <v>0.5</v>
      </c>
      <c r="AD275" s="170">
        <f aca="true" t="shared" si="128" ref="AD275:AD300">SUM(AE275:AI275)</f>
        <v>0.5</v>
      </c>
      <c r="AE275" s="131"/>
      <c r="AF275" s="131"/>
      <c r="AG275" s="131">
        <v>0.5</v>
      </c>
      <c r="AH275" s="131"/>
      <c r="AI275" s="131"/>
      <c r="AJ275" s="170">
        <f aca="true" t="shared" si="129" ref="AJ275:AJ300">SUM(AK275:AO275)</f>
        <v>0</v>
      </c>
      <c r="AK275" s="131"/>
      <c r="AL275" s="131"/>
      <c r="AM275" s="131"/>
      <c r="AN275" s="131"/>
      <c r="AO275" s="131"/>
      <c r="AP275" s="131">
        <v>155</v>
      </c>
      <c r="AQ275" s="138">
        <f aca="true" t="shared" si="130" ref="AQ275:AQ300">W275/C275</f>
        <v>0.2</v>
      </c>
      <c r="AR275" s="138">
        <f aca="true" t="shared" si="131" ref="AR275:AR302">AC275/I275</f>
        <v>0.1020408163265306</v>
      </c>
      <c r="AS275" s="131"/>
      <c r="AT275" s="131"/>
    </row>
    <row r="276" spans="1:46" ht="15" hidden="1">
      <c r="A276" s="131">
        <v>3</v>
      </c>
      <c r="B276" s="199" t="s">
        <v>262</v>
      </c>
      <c r="C276" s="152">
        <f t="shared" si="121"/>
        <v>2</v>
      </c>
      <c r="D276" s="244"/>
      <c r="E276" s="244">
        <v>0.5</v>
      </c>
      <c r="F276" s="244">
        <v>0.5</v>
      </c>
      <c r="G276" s="244">
        <v>1</v>
      </c>
      <c r="H276" s="244"/>
      <c r="I276" s="152">
        <f t="shared" si="122"/>
        <v>0</v>
      </c>
      <c r="J276" s="203">
        <f t="shared" si="123"/>
        <v>0</v>
      </c>
      <c r="K276" s="140"/>
      <c r="L276" s="140"/>
      <c r="M276" s="140"/>
      <c r="N276" s="140"/>
      <c r="O276" s="140"/>
      <c r="P276" s="203">
        <f t="shared" si="124"/>
        <v>0</v>
      </c>
      <c r="Q276" s="140"/>
      <c r="R276" s="140"/>
      <c r="S276" s="140"/>
      <c r="T276" s="140"/>
      <c r="U276" s="140"/>
      <c r="V276" s="169">
        <f t="shared" si="125"/>
        <v>254.1</v>
      </c>
      <c r="W276" s="152">
        <f t="shared" si="126"/>
        <v>0</v>
      </c>
      <c r="X276" s="131"/>
      <c r="Y276" s="131"/>
      <c r="Z276" s="131"/>
      <c r="AA276" s="131"/>
      <c r="AB276" s="131"/>
      <c r="AC276" s="152">
        <f t="shared" si="127"/>
        <v>0</v>
      </c>
      <c r="AD276" s="170">
        <f t="shared" si="128"/>
        <v>0</v>
      </c>
      <c r="AE276" s="131"/>
      <c r="AF276" s="131"/>
      <c r="AG276" s="131"/>
      <c r="AH276" s="131"/>
      <c r="AI276" s="131"/>
      <c r="AJ276" s="170">
        <f t="shared" si="129"/>
        <v>0</v>
      </c>
      <c r="AK276" s="131"/>
      <c r="AL276" s="131"/>
      <c r="AM276" s="131"/>
      <c r="AN276" s="131"/>
      <c r="AO276" s="131"/>
      <c r="AP276" s="131"/>
      <c r="AQ276" s="138">
        <f t="shared" si="130"/>
        <v>0</v>
      </c>
      <c r="AR276" s="138" t="e">
        <f t="shared" si="131"/>
        <v>#DIV/0!</v>
      </c>
      <c r="AS276" s="131"/>
      <c r="AT276" s="131"/>
    </row>
    <row r="277" spans="1:46" ht="15" hidden="1">
      <c r="A277" s="131">
        <v>4</v>
      </c>
      <c r="B277" s="199" t="s">
        <v>263</v>
      </c>
      <c r="C277" s="152">
        <f t="shared" si="121"/>
        <v>0.5</v>
      </c>
      <c r="D277" s="244"/>
      <c r="E277" s="244"/>
      <c r="F277" s="244">
        <v>0.5</v>
      </c>
      <c r="G277" s="244"/>
      <c r="H277" s="244"/>
      <c r="I277" s="152">
        <f t="shared" si="122"/>
        <v>0</v>
      </c>
      <c r="J277" s="203">
        <f t="shared" si="123"/>
        <v>0</v>
      </c>
      <c r="K277" s="140"/>
      <c r="L277" s="140"/>
      <c r="M277" s="140"/>
      <c r="N277" s="140"/>
      <c r="O277" s="140"/>
      <c r="P277" s="203">
        <f t="shared" si="124"/>
        <v>0</v>
      </c>
      <c r="Q277" s="140"/>
      <c r="R277" s="140"/>
      <c r="S277" s="140"/>
      <c r="T277" s="140"/>
      <c r="U277" s="140"/>
      <c r="V277" s="169">
        <f t="shared" si="125"/>
        <v>55.86</v>
      </c>
      <c r="W277" s="152">
        <f t="shared" si="126"/>
        <v>0</v>
      </c>
      <c r="X277" s="131"/>
      <c r="Y277" s="131"/>
      <c r="Z277" s="131"/>
      <c r="AA277" s="131"/>
      <c r="AB277" s="131"/>
      <c r="AC277" s="152">
        <f t="shared" si="127"/>
        <v>0</v>
      </c>
      <c r="AD277" s="170">
        <f t="shared" si="128"/>
        <v>0</v>
      </c>
      <c r="AE277" s="131"/>
      <c r="AF277" s="131"/>
      <c r="AG277" s="131"/>
      <c r="AH277" s="131"/>
      <c r="AI277" s="131"/>
      <c r="AJ277" s="170">
        <f t="shared" si="129"/>
        <v>0</v>
      </c>
      <c r="AK277" s="131"/>
      <c r="AL277" s="131"/>
      <c r="AM277" s="131"/>
      <c r="AN277" s="131"/>
      <c r="AO277" s="131"/>
      <c r="AP277" s="131"/>
      <c r="AQ277" s="138">
        <f t="shared" si="130"/>
        <v>0</v>
      </c>
      <c r="AR277" s="138" t="e">
        <f t="shared" si="131"/>
        <v>#DIV/0!</v>
      </c>
      <c r="AS277" s="131"/>
      <c r="AT277" s="131"/>
    </row>
    <row r="278" spans="1:46" ht="15" hidden="1">
      <c r="A278" s="131">
        <v>5</v>
      </c>
      <c r="B278" s="199" t="s">
        <v>264</v>
      </c>
      <c r="C278" s="152">
        <f t="shared" si="121"/>
        <v>2</v>
      </c>
      <c r="D278" s="244"/>
      <c r="E278" s="244">
        <v>1</v>
      </c>
      <c r="F278" s="244"/>
      <c r="G278" s="244">
        <v>1</v>
      </c>
      <c r="H278" s="244"/>
      <c r="I278" s="152">
        <f t="shared" si="122"/>
        <v>0</v>
      </c>
      <c r="J278" s="203">
        <f t="shared" si="123"/>
        <v>0</v>
      </c>
      <c r="K278" s="140"/>
      <c r="L278" s="140"/>
      <c r="M278" s="140"/>
      <c r="N278" s="140"/>
      <c r="O278" s="140"/>
      <c r="P278" s="203">
        <f t="shared" si="124"/>
        <v>0</v>
      </c>
      <c r="Q278" s="140"/>
      <c r="R278" s="140"/>
      <c r="S278" s="140"/>
      <c r="T278" s="140"/>
      <c r="U278" s="140"/>
      <c r="V278" s="169">
        <f t="shared" si="125"/>
        <v>284.76</v>
      </c>
      <c r="W278" s="152">
        <f t="shared" si="126"/>
        <v>0.5</v>
      </c>
      <c r="X278" s="131"/>
      <c r="Y278" s="131"/>
      <c r="Z278" s="131">
        <v>0.5</v>
      </c>
      <c r="AA278" s="131"/>
      <c r="AB278" s="131"/>
      <c r="AC278" s="152">
        <f t="shared" si="127"/>
        <v>0</v>
      </c>
      <c r="AD278" s="170">
        <f t="shared" si="128"/>
        <v>0</v>
      </c>
      <c r="AE278" s="131"/>
      <c r="AF278" s="131"/>
      <c r="AG278" s="131"/>
      <c r="AH278" s="131"/>
      <c r="AI278" s="131"/>
      <c r="AJ278" s="170">
        <f t="shared" si="129"/>
        <v>0</v>
      </c>
      <c r="AK278" s="131"/>
      <c r="AL278" s="131"/>
      <c r="AM278" s="131"/>
      <c r="AN278" s="131"/>
      <c r="AO278" s="131"/>
      <c r="AP278" s="131">
        <v>60</v>
      </c>
      <c r="AQ278" s="138">
        <f t="shared" si="130"/>
        <v>0.25</v>
      </c>
      <c r="AR278" s="138" t="e">
        <f t="shared" si="131"/>
        <v>#DIV/0!</v>
      </c>
      <c r="AS278" s="131"/>
      <c r="AT278" s="131"/>
    </row>
    <row r="279" spans="1:46" ht="15" hidden="1">
      <c r="A279" s="131">
        <v>6</v>
      </c>
      <c r="B279" s="199" t="s">
        <v>265</v>
      </c>
      <c r="C279" s="152">
        <f t="shared" si="121"/>
        <v>0.5</v>
      </c>
      <c r="D279" s="244"/>
      <c r="E279" s="244"/>
      <c r="F279" s="244">
        <v>0.5</v>
      </c>
      <c r="G279" s="244"/>
      <c r="H279" s="244"/>
      <c r="I279" s="152">
        <f t="shared" si="122"/>
        <v>0</v>
      </c>
      <c r="J279" s="203">
        <f t="shared" si="123"/>
        <v>0</v>
      </c>
      <c r="K279" s="140"/>
      <c r="L279" s="140"/>
      <c r="M279" s="140"/>
      <c r="N279" s="140"/>
      <c r="O279" s="140"/>
      <c r="P279" s="203">
        <f t="shared" si="124"/>
        <v>0</v>
      </c>
      <c r="Q279" s="140"/>
      <c r="R279" s="140"/>
      <c r="S279" s="140"/>
      <c r="T279" s="140"/>
      <c r="U279" s="140"/>
      <c r="V279" s="169">
        <f t="shared" si="125"/>
        <v>55.86</v>
      </c>
      <c r="W279" s="152">
        <f t="shared" si="126"/>
        <v>0</v>
      </c>
      <c r="X279" s="131"/>
      <c r="Y279" s="131"/>
      <c r="Z279" s="131"/>
      <c r="AA279" s="131"/>
      <c r="AB279" s="131"/>
      <c r="AC279" s="152">
        <f t="shared" si="127"/>
        <v>0</v>
      </c>
      <c r="AD279" s="170">
        <f t="shared" si="128"/>
        <v>0</v>
      </c>
      <c r="AE279" s="131"/>
      <c r="AF279" s="131"/>
      <c r="AG279" s="131"/>
      <c r="AH279" s="131"/>
      <c r="AI279" s="131"/>
      <c r="AJ279" s="170">
        <f t="shared" si="129"/>
        <v>0</v>
      </c>
      <c r="AK279" s="131"/>
      <c r="AL279" s="131"/>
      <c r="AM279" s="131"/>
      <c r="AN279" s="131"/>
      <c r="AO279" s="131"/>
      <c r="AP279" s="131"/>
      <c r="AQ279" s="138">
        <f t="shared" si="130"/>
        <v>0</v>
      </c>
      <c r="AR279" s="138" t="e">
        <f t="shared" si="131"/>
        <v>#DIV/0!</v>
      </c>
      <c r="AS279" s="131"/>
      <c r="AT279" s="131"/>
    </row>
    <row r="280" spans="1:46" ht="15" hidden="1">
      <c r="A280" s="131">
        <v>7</v>
      </c>
      <c r="B280" s="199" t="s">
        <v>266</v>
      </c>
      <c r="C280" s="152">
        <f t="shared" si="121"/>
        <v>2</v>
      </c>
      <c r="D280" s="244"/>
      <c r="E280" s="244">
        <v>0.5</v>
      </c>
      <c r="F280" s="244">
        <v>0.5</v>
      </c>
      <c r="G280" s="244">
        <v>1</v>
      </c>
      <c r="H280" s="244"/>
      <c r="I280" s="152">
        <f t="shared" si="122"/>
        <v>0</v>
      </c>
      <c r="J280" s="203">
        <f t="shared" si="123"/>
        <v>0</v>
      </c>
      <c r="K280" s="140"/>
      <c r="L280" s="140"/>
      <c r="M280" s="140"/>
      <c r="N280" s="140"/>
      <c r="O280" s="140"/>
      <c r="P280" s="203">
        <f t="shared" si="124"/>
        <v>0</v>
      </c>
      <c r="Q280" s="140"/>
      <c r="R280" s="140"/>
      <c r="S280" s="140"/>
      <c r="T280" s="140"/>
      <c r="U280" s="140"/>
      <c r="V280" s="169">
        <f t="shared" si="125"/>
        <v>254.1</v>
      </c>
      <c r="W280" s="152">
        <f t="shared" si="126"/>
        <v>0</v>
      </c>
      <c r="X280" s="131"/>
      <c r="Y280" s="131"/>
      <c r="Z280" s="131"/>
      <c r="AA280" s="131"/>
      <c r="AB280" s="131"/>
      <c r="AC280" s="152">
        <f t="shared" si="127"/>
        <v>0</v>
      </c>
      <c r="AD280" s="170">
        <f t="shared" si="128"/>
        <v>0</v>
      </c>
      <c r="AE280" s="131"/>
      <c r="AF280" s="131"/>
      <c r="AG280" s="131"/>
      <c r="AH280" s="131"/>
      <c r="AI280" s="131"/>
      <c r="AJ280" s="170">
        <f t="shared" si="129"/>
        <v>0</v>
      </c>
      <c r="AK280" s="131"/>
      <c r="AL280" s="131"/>
      <c r="AM280" s="131"/>
      <c r="AN280" s="131"/>
      <c r="AO280" s="131"/>
      <c r="AP280" s="131"/>
      <c r="AQ280" s="138">
        <f t="shared" si="130"/>
        <v>0</v>
      </c>
      <c r="AR280" s="138" t="e">
        <f t="shared" si="131"/>
        <v>#DIV/0!</v>
      </c>
      <c r="AS280" s="131"/>
      <c r="AT280" s="131"/>
    </row>
    <row r="281" spans="1:46" ht="15" hidden="1">
      <c r="A281" s="131">
        <v>8</v>
      </c>
      <c r="B281" s="199" t="s">
        <v>267</v>
      </c>
      <c r="C281" s="152">
        <f t="shared" si="121"/>
        <v>2</v>
      </c>
      <c r="D281" s="244"/>
      <c r="E281" s="244">
        <v>0.5</v>
      </c>
      <c r="F281" s="244">
        <v>0.5</v>
      </c>
      <c r="G281" s="244">
        <v>1</v>
      </c>
      <c r="H281" s="244"/>
      <c r="I281" s="152">
        <f t="shared" si="122"/>
        <v>0</v>
      </c>
      <c r="J281" s="203">
        <f t="shared" si="123"/>
        <v>0</v>
      </c>
      <c r="K281" s="140"/>
      <c r="L281" s="140"/>
      <c r="M281" s="140"/>
      <c r="N281" s="140"/>
      <c r="O281" s="140"/>
      <c r="P281" s="203">
        <f t="shared" si="124"/>
        <v>0</v>
      </c>
      <c r="Q281" s="140"/>
      <c r="R281" s="140"/>
      <c r="S281" s="140"/>
      <c r="T281" s="140"/>
      <c r="U281" s="140"/>
      <c r="V281" s="169">
        <f t="shared" si="125"/>
        <v>254.1</v>
      </c>
      <c r="W281" s="152">
        <f t="shared" si="126"/>
        <v>0.5</v>
      </c>
      <c r="X281" s="131"/>
      <c r="Y281" s="131"/>
      <c r="Z281" s="131">
        <v>0.4</v>
      </c>
      <c r="AA281" s="131">
        <v>0.1</v>
      </c>
      <c r="AB281" s="131"/>
      <c r="AC281" s="152">
        <f t="shared" si="127"/>
        <v>0</v>
      </c>
      <c r="AD281" s="170">
        <f t="shared" si="128"/>
        <v>0</v>
      </c>
      <c r="AE281" s="131"/>
      <c r="AF281" s="131"/>
      <c r="AG281" s="131"/>
      <c r="AH281" s="131"/>
      <c r="AI281" s="131"/>
      <c r="AJ281" s="170">
        <f t="shared" si="129"/>
        <v>0</v>
      </c>
      <c r="AK281" s="131"/>
      <c r="AL281" s="131"/>
      <c r="AM281" s="131"/>
      <c r="AN281" s="131"/>
      <c r="AO281" s="131"/>
      <c r="AP281" s="131">
        <v>58</v>
      </c>
      <c r="AQ281" s="138">
        <f t="shared" si="130"/>
        <v>0.25</v>
      </c>
      <c r="AR281" s="138" t="e">
        <f t="shared" si="131"/>
        <v>#DIV/0!</v>
      </c>
      <c r="AS281" s="131"/>
      <c r="AT281" s="131"/>
    </row>
    <row r="282" spans="1:46" ht="15" hidden="1">
      <c r="A282" s="131">
        <v>9</v>
      </c>
      <c r="B282" s="199" t="s">
        <v>268</v>
      </c>
      <c r="C282" s="152">
        <f t="shared" si="121"/>
        <v>3.5</v>
      </c>
      <c r="D282" s="244"/>
      <c r="E282" s="244">
        <v>1.5</v>
      </c>
      <c r="F282" s="244">
        <v>0.5</v>
      </c>
      <c r="G282" s="244">
        <v>1.5</v>
      </c>
      <c r="H282" s="244"/>
      <c r="I282" s="152">
        <f t="shared" si="122"/>
        <v>0</v>
      </c>
      <c r="J282" s="203">
        <f t="shared" si="123"/>
        <v>0</v>
      </c>
      <c r="K282" s="140"/>
      <c r="L282" s="140"/>
      <c r="M282" s="140"/>
      <c r="N282" s="140"/>
      <c r="O282" s="140"/>
      <c r="P282" s="203">
        <f t="shared" si="124"/>
        <v>0</v>
      </c>
      <c r="Q282" s="140"/>
      <c r="R282" s="140"/>
      <c r="S282" s="140"/>
      <c r="T282" s="140"/>
      <c r="U282" s="140"/>
      <c r="V282" s="169">
        <f t="shared" si="125"/>
        <v>483</v>
      </c>
      <c r="W282" s="152">
        <f t="shared" si="126"/>
        <v>0.6</v>
      </c>
      <c r="X282" s="131"/>
      <c r="Y282" s="131"/>
      <c r="Z282" s="131">
        <v>0.6</v>
      </c>
      <c r="AA282" s="131"/>
      <c r="AB282" s="131"/>
      <c r="AC282" s="152">
        <f t="shared" si="127"/>
        <v>0</v>
      </c>
      <c r="AD282" s="170">
        <f t="shared" si="128"/>
        <v>0</v>
      </c>
      <c r="AE282" s="131"/>
      <c r="AF282" s="131"/>
      <c r="AG282" s="131"/>
      <c r="AH282" s="131"/>
      <c r="AI282" s="131"/>
      <c r="AJ282" s="170">
        <f t="shared" si="129"/>
        <v>0</v>
      </c>
      <c r="AK282" s="131"/>
      <c r="AL282" s="131"/>
      <c r="AM282" s="131"/>
      <c r="AN282" s="131"/>
      <c r="AO282" s="131"/>
      <c r="AP282" s="131">
        <v>70</v>
      </c>
      <c r="AQ282" s="138">
        <f t="shared" si="130"/>
        <v>0.17142857142857143</v>
      </c>
      <c r="AR282" s="138" t="e">
        <f t="shared" si="131"/>
        <v>#DIV/0!</v>
      </c>
      <c r="AS282" s="131"/>
      <c r="AT282" s="131"/>
    </row>
    <row r="283" spans="1:46" ht="15" hidden="1">
      <c r="A283" s="131">
        <v>10</v>
      </c>
      <c r="B283" s="199" t="s">
        <v>269</v>
      </c>
      <c r="C283" s="152">
        <f t="shared" si="121"/>
        <v>1</v>
      </c>
      <c r="D283" s="244"/>
      <c r="E283" s="244"/>
      <c r="F283" s="244"/>
      <c r="G283" s="244">
        <v>1</v>
      </c>
      <c r="H283" s="244"/>
      <c r="I283" s="152">
        <f t="shared" si="122"/>
        <v>0</v>
      </c>
      <c r="J283" s="203">
        <f t="shared" si="123"/>
        <v>0</v>
      </c>
      <c r="K283" s="140"/>
      <c r="L283" s="140"/>
      <c r="M283" s="140"/>
      <c r="N283" s="140"/>
      <c r="O283" s="140"/>
      <c r="P283" s="203">
        <f t="shared" si="124"/>
        <v>0</v>
      </c>
      <c r="Q283" s="140"/>
      <c r="R283" s="140"/>
      <c r="S283" s="140"/>
      <c r="T283" s="140"/>
      <c r="U283" s="140"/>
      <c r="V283" s="169">
        <f t="shared" si="125"/>
        <v>111.72</v>
      </c>
      <c r="W283" s="152">
        <f t="shared" si="126"/>
        <v>0</v>
      </c>
      <c r="X283" s="131"/>
      <c r="Y283" s="131"/>
      <c r="Z283" s="131"/>
      <c r="AA283" s="131"/>
      <c r="AB283" s="131"/>
      <c r="AC283" s="152">
        <f t="shared" si="127"/>
        <v>0</v>
      </c>
      <c r="AD283" s="170">
        <f t="shared" si="128"/>
        <v>0</v>
      </c>
      <c r="AE283" s="131"/>
      <c r="AF283" s="131"/>
      <c r="AG283" s="131"/>
      <c r="AH283" s="131"/>
      <c r="AI283" s="131"/>
      <c r="AJ283" s="170">
        <f t="shared" si="129"/>
        <v>0</v>
      </c>
      <c r="AK283" s="131"/>
      <c r="AL283" s="131"/>
      <c r="AM283" s="131"/>
      <c r="AN283" s="131"/>
      <c r="AO283" s="131"/>
      <c r="AP283" s="131"/>
      <c r="AQ283" s="138">
        <f t="shared" si="130"/>
        <v>0</v>
      </c>
      <c r="AR283" s="138" t="e">
        <f t="shared" si="131"/>
        <v>#DIV/0!</v>
      </c>
      <c r="AS283" s="131"/>
      <c r="AT283" s="131"/>
    </row>
    <row r="284" spans="1:46" ht="15" hidden="1">
      <c r="A284" s="131">
        <v>11</v>
      </c>
      <c r="B284" s="199" t="s">
        <v>270</v>
      </c>
      <c r="C284" s="152">
        <f t="shared" si="121"/>
        <v>0.5</v>
      </c>
      <c r="D284" s="244"/>
      <c r="E284" s="244">
        <v>0.5</v>
      </c>
      <c r="F284" s="244"/>
      <c r="G284" s="244"/>
      <c r="H284" s="244"/>
      <c r="I284" s="152">
        <f t="shared" si="122"/>
        <v>0</v>
      </c>
      <c r="J284" s="203">
        <f t="shared" si="123"/>
        <v>0</v>
      </c>
      <c r="K284" s="140"/>
      <c r="L284" s="140"/>
      <c r="M284" s="140"/>
      <c r="N284" s="140"/>
      <c r="O284" s="140"/>
      <c r="P284" s="203">
        <f t="shared" si="124"/>
        <v>0</v>
      </c>
      <c r="Q284" s="140"/>
      <c r="R284" s="140"/>
      <c r="S284" s="140"/>
      <c r="T284" s="140"/>
      <c r="U284" s="140"/>
      <c r="V284" s="169">
        <f t="shared" si="125"/>
        <v>86.52</v>
      </c>
      <c r="W284" s="152">
        <f t="shared" si="126"/>
        <v>0</v>
      </c>
      <c r="X284" s="131"/>
      <c r="Y284" s="131"/>
      <c r="Z284" s="131"/>
      <c r="AA284" s="131"/>
      <c r="AB284" s="131"/>
      <c r="AC284" s="152">
        <f t="shared" si="127"/>
        <v>0</v>
      </c>
      <c r="AD284" s="170">
        <f t="shared" si="128"/>
        <v>0</v>
      </c>
      <c r="AE284" s="131"/>
      <c r="AF284" s="131"/>
      <c r="AG284" s="131"/>
      <c r="AH284" s="131"/>
      <c r="AI284" s="131"/>
      <c r="AJ284" s="170">
        <f t="shared" si="129"/>
        <v>0</v>
      </c>
      <c r="AK284" s="131"/>
      <c r="AL284" s="131"/>
      <c r="AM284" s="131"/>
      <c r="AN284" s="131"/>
      <c r="AO284" s="131"/>
      <c r="AP284" s="131"/>
      <c r="AQ284" s="138">
        <f t="shared" si="130"/>
        <v>0</v>
      </c>
      <c r="AR284" s="138" t="e">
        <f t="shared" si="131"/>
        <v>#DIV/0!</v>
      </c>
      <c r="AS284" s="131"/>
      <c r="AT284" s="131"/>
    </row>
    <row r="285" spans="1:46" ht="15" hidden="1">
      <c r="A285" s="131">
        <v>12</v>
      </c>
      <c r="B285" s="199" t="s">
        <v>271</v>
      </c>
      <c r="C285" s="152">
        <f t="shared" si="121"/>
        <v>0.5</v>
      </c>
      <c r="D285" s="244"/>
      <c r="E285" s="244"/>
      <c r="F285" s="244">
        <v>0.5</v>
      </c>
      <c r="G285" s="244"/>
      <c r="H285" s="244"/>
      <c r="I285" s="152">
        <f t="shared" si="122"/>
        <v>0</v>
      </c>
      <c r="J285" s="203">
        <f t="shared" si="123"/>
        <v>0</v>
      </c>
      <c r="K285" s="140"/>
      <c r="L285" s="140"/>
      <c r="M285" s="140"/>
      <c r="N285" s="140"/>
      <c r="O285" s="140"/>
      <c r="P285" s="203">
        <f t="shared" si="124"/>
        <v>0</v>
      </c>
      <c r="Q285" s="140"/>
      <c r="R285" s="140"/>
      <c r="S285" s="140"/>
      <c r="T285" s="140"/>
      <c r="U285" s="140"/>
      <c r="V285" s="169">
        <f t="shared" si="125"/>
        <v>55.86</v>
      </c>
      <c r="W285" s="152">
        <f t="shared" si="126"/>
        <v>0</v>
      </c>
      <c r="X285" s="131"/>
      <c r="Y285" s="131"/>
      <c r="Z285" s="131"/>
      <c r="AA285" s="131"/>
      <c r="AB285" s="131"/>
      <c r="AC285" s="152">
        <f t="shared" si="127"/>
        <v>0</v>
      </c>
      <c r="AD285" s="170">
        <f t="shared" si="128"/>
        <v>0</v>
      </c>
      <c r="AE285" s="131"/>
      <c r="AF285" s="131"/>
      <c r="AG285" s="131"/>
      <c r="AH285" s="131"/>
      <c r="AI285" s="131"/>
      <c r="AJ285" s="170">
        <f t="shared" si="129"/>
        <v>0</v>
      </c>
      <c r="AK285" s="131"/>
      <c r="AL285" s="131"/>
      <c r="AM285" s="131"/>
      <c r="AN285" s="131"/>
      <c r="AO285" s="131"/>
      <c r="AP285" s="131"/>
      <c r="AQ285" s="138">
        <f t="shared" si="130"/>
        <v>0</v>
      </c>
      <c r="AR285" s="138" t="e">
        <f t="shared" si="131"/>
        <v>#DIV/0!</v>
      </c>
      <c r="AS285" s="131"/>
      <c r="AT285" s="131"/>
    </row>
    <row r="286" spans="1:46" ht="15" hidden="1">
      <c r="A286" s="131">
        <v>13</v>
      </c>
      <c r="B286" s="199" t="s">
        <v>272</v>
      </c>
      <c r="C286" s="152">
        <f t="shared" si="121"/>
        <v>1</v>
      </c>
      <c r="D286" s="244"/>
      <c r="E286" s="244"/>
      <c r="F286" s="244">
        <v>0.5</v>
      </c>
      <c r="G286" s="244">
        <v>0.5</v>
      </c>
      <c r="H286" s="244"/>
      <c r="I286" s="152">
        <f t="shared" si="122"/>
        <v>2.3</v>
      </c>
      <c r="J286" s="203">
        <f t="shared" si="123"/>
        <v>0.6</v>
      </c>
      <c r="K286" s="140"/>
      <c r="L286" s="140"/>
      <c r="M286" s="140">
        <v>0.6</v>
      </c>
      <c r="N286" s="140"/>
      <c r="O286" s="140"/>
      <c r="P286" s="203">
        <f t="shared" si="124"/>
        <v>1.7</v>
      </c>
      <c r="Q286" s="140"/>
      <c r="R286" s="140"/>
      <c r="S286" s="140">
        <v>1.7</v>
      </c>
      <c r="T286" s="140"/>
      <c r="U286" s="140"/>
      <c r="V286" s="169">
        <f t="shared" si="125"/>
        <v>289.43059999999997</v>
      </c>
      <c r="W286" s="152">
        <f t="shared" si="126"/>
        <v>1</v>
      </c>
      <c r="X286" s="131"/>
      <c r="Y286" s="131">
        <v>0.2</v>
      </c>
      <c r="Z286" s="131">
        <v>0.8</v>
      </c>
      <c r="AA286" s="131"/>
      <c r="AB286" s="131"/>
      <c r="AC286" s="152">
        <f t="shared" si="127"/>
        <v>0.5</v>
      </c>
      <c r="AD286" s="170">
        <f t="shared" si="128"/>
        <v>0.3</v>
      </c>
      <c r="AE286" s="131"/>
      <c r="AF286" s="131"/>
      <c r="AG286" s="131">
        <v>0.3</v>
      </c>
      <c r="AH286" s="131"/>
      <c r="AI286" s="131"/>
      <c r="AJ286" s="170">
        <f t="shared" si="129"/>
        <v>0.2</v>
      </c>
      <c r="AK286" s="131"/>
      <c r="AL286" s="131"/>
      <c r="AM286" s="131">
        <v>0.2</v>
      </c>
      <c r="AN286" s="131"/>
      <c r="AO286" s="131"/>
      <c r="AP286" s="131">
        <v>170</v>
      </c>
      <c r="AQ286" s="138">
        <f t="shared" si="130"/>
        <v>1</v>
      </c>
      <c r="AR286" s="138">
        <f t="shared" si="131"/>
        <v>0.2173913043478261</v>
      </c>
      <c r="AS286" s="131"/>
      <c r="AT286" s="131"/>
    </row>
    <row r="287" spans="1:46" ht="15" hidden="1">
      <c r="A287" s="131">
        <v>14</v>
      </c>
      <c r="B287" s="199" t="s">
        <v>273</v>
      </c>
      <c r="C287" s="152">
        <f t="shared" si="121"/>
        <v>0.5</v>
      </c>
      <c r="D287" s="244"/>
      <c r="E287" s="244"/>
      <c r="F287" s="244">
        <v>0.5</v>
      </c>
      <c r="G287" s="244"/>
      <c r="H287" s="244"/>
      <c r="I287" s="152">
        <f t="shared" si="122"/>
        <v>0</v>
      </c>
      <c r="J287" s="203">
        <f t="shared" si="123"/>
        <v>0</v>
      </c>
      <c r="K287" s="140"/>
      <c r="L287" s="140"/>
      <c r="M287" s="140"/>
      <c r="N287" s="140"/>
      <c r="O287" s="140"/>
      <c r="P287" s="203">
        <f t="shared" si="124"/>
        <v>0</v>
      </c>
      <c r="Q287" s="140"/>
      <c r="R287" s="140"/>
      <c r="S287" s="140"/>
      <c r="T287" s="140"/>
      <c r="U287" s="140"/>
      <c r="V287" s="169">
        <f t="shared" si="125"/>
        <v>55.86</v>
      </c>
      <c r="W287" s="152">
        <f t="shared" si="126"/>
        <v>0</v>
      </c>
      <c r="X287" s="131"/>
      <c r="Y287" s="131"/>
      <c r="Z287" s="131"/>
      <c r="AA287" s="131"/>
      <c r="AB287" s="131"/>
      <c r="AC287" s="152">
        <f t="shared" si="127"/>
        <v>0</v>
      </c>
      <c r="AD287" s="170">
        <f t="shared" si="128"/>
        <v>0</v>
      </c>
      <c r="AE287" s="131"/>
      <c r="AF287" s="131"/>
      <c r="AG287" s="131"/>
      <c r="AH287" s="131"/>
      <c r="AI287" s="131"/>
      <c r="AJ287" s="170">
        <f t="shared" si="129"/>
        <v>0</v>
      </c>
      <c r="AK287" s="131"/>
      <c r="AL287" s="131"/>
      <c r="AM287" s="131"/>
      <c r="AN287" s="131"/>
      <c r="AO287" s="131"/>
      <c r="AP287" s="131"/>
      <c r="AQ287" s="138">
        <f t="shared" si="130"/>
        <v>0</v>
      </c>
      <c r="AR287" s="138" t="e">
        <f t="shared" si="131"/>
        <v>#DIV/0!</v>
      </c>
      <c r="AS287" s="131"/>
      <c r="AT287" s="131"/>
    </row>
    <row r="288" spans="1:46" ht="15" hidden="1">
      <c r="A288" s="131">
        <v>15</v>
      </c>
      <c r="B288" s="199" t="s">
        <v>274</v>
      </c>
      <c r="C288" s="152">
        <f t="shared" si="121"/>
        <v>0.5</v>
      </c>
      <c r="D288" s="244"/>
      <c r="E288" s="244"/>
      <c r="F288" s="244">
        <v>0.5</v>
      </c>
      <c r="G288" s="244"/>
      <c r="H288" s="244"/>
      <c r="I288" s="152">
        <f t="shared" si="122"/>
        <v>0</v>
      </c>
      <c r="J288" s="203">
        <f t="shared" si="123"/>
        <v>0</v>
      </c>
      <c r="K288" s="140"/>
      <c r="L288" s="140"/>
      <c r="M288" s="140"/>
      <c r="N288" s="140"/>
      <c r="O288" s="140"/>
      <c r="P288" s="203">
        <f t="shared" si="124"/>
        <v>0</v>
      </c>
      <c r="Q288" s="140"/>
      <c r="R288" s="140"/>
      <c r="S288" s="140"/>
      <c r="T288" s="140"/>
      <c r="U288" s="140"/>
      <c r="V288" s="169">
        <f t="shared" si="125"/>
        <v>55.86</v>
      </c>
      <c r="W288" s="152">
        <f t="shared" si="126"/>
        <v>0.1</v>
      </c>
      <c r="X288" s="131"/>
      <c r="Y288" s="131"/>
      <c r="Z288" s="131">
        <v>0.1</v>
      </c>
      <c r="AA288" s="131"/>
      <c r="AB288" s="131"/>
      <c r="AC288" s="152">
        <f t="shared" si="127"/>
        <v>0</v>
      </c>
      <c r="AD288" s="170">
        <f t="shared" si="128"/>
        <v>0</v>
      </c>
      <c r="AE288" s="131"/>
      <c r="AF288" s="131"/>
      <c r="AG288" s="131"/>
      <c r="AH288" s="131"/>
      <c r="AI288" s="131"/>
      <c r="AJ288" s="170">
        <f t="shared" si="129"/>
        <v>0</v>
      </c>
      <c r="AK288" s="131"/>
      <c r="AL288" s="131"/>
      <c r="AM288" s="131"/>
      <c r="AN288" s="131"/>
      <c r="AO288" s="131"/>
      <c r="AP288" s="131">
        <v>20</v>
      </c>
      <c r="AQ288" s="138">
        <f t="shared" si="130"/>
        <v>0.2</v>
      </c>
      <c r="AR288" s="138" t="e">
        <f t="shared" si="131"/>
        <v>#DIV/0!</v>
      </c>
      <c r="AS288" s="131"/>
      <c r="AT288" s="131"/>
    </row>
    <row r="289" spans="1:46" ht="15" hidden="1">
      <c r="A289" s="131">
        <v>16</v>
      </c>
      <c r="B289" s="199" t="s">
        <v>275</v>
      </c>
      <c r="C289" s="152">
        <f t="shared" si="121"/>
        <v>1</v>
      </c>
      <c r="D289" s="244"/>
      <c r="E289" s="244"/>
      <c r="F289" s="244"/>
      <c r="G289" s="244">
        <v>1</v>
      </c>
      <c r="H289" s="244"/>
      <c r="I289" s="152">
        <f t="shared" si="122"/>
        <v>0</v>
      </c>
      <c r="J289" s="203">
        <f t="shared" si="123"/>
        <v>0</v>
      </c>
      <c r="K289" s="140"/>
      <c r="L289" s="140"/>
      <c r="M289" s="140"/>
      <c r="N289" s="140"/>
      <c r="O289" s="140"/>
      <c r="P289" s="203">
        <f t="shared" si="124"/>
        <v>0</v>
      </c>
      <c r="Q289" s="140"/>
      <c r="R289" s="140"/>
      <c r="S289" s="140"/>
      <c r="T289" s="140"/>
      <c r="U289" s="140"/>
      <c r="V289" s="169">
        <f t="shared" si="125"/>
        <v>111.72</v>
      </c>
      <c r="W289" s="152">
        <f t="shared" si="126"/>
        <v>0</v>
      </c>
      <c r="X289" s="131"/>
      <c r="Y289" s="131"/>
      <c r="Z289" s="131"/>
      <c r="AA289" s="131"/>
      <c r="AB289" s="131"/>
      <c r="AC289" s="152">
        <f t="shared" si="127"/>
        <v>0</v>
      </c>
      <c r="AD289" s="170">
        <f t="shared" si="128"/>
        <v>0</v>
      </c>
      <c r="AE289" s="131"/>
      <c r="AF289" s="131"/>
      <c r="AG289" s="131"/>
      <c r="AH289" s="131"/>
      <c r="AI289" s="131"/>
      <c r="AJ289" s="170">
        <f t="shared" si="129"/>
        <v>0</v>
      </c>
      <c r="AK289" s="131"/>
      <c r="AL289" s="131"/>
      <c r="AM289" s="131"/>
      <c r="AN289" s="131"/>
      <c r="AO289" s="131"/>
      <c r="AP289" s="131"/>
      <c r="AQ289" s="138">
        <f t="shared" si="130"/>
        <v>0</v>
      </c>
      <c r="AR289" s="138" t="e">
        <f t="shared" si="131"/>
        <v>#DIV/0!</v>
      </c>
      <c r="AS289" s="131"/>
      <c r="AT289" s="131"/>
    </row>
    <row r="290" spans="1:46" ht="15" hidden="1">
      <c r="A290" s="131">
        <v>17</v>
      </c>
      <c r="B290" s="199" t="s">
        <v>276</v>
      </c>
      <c r="C290" s="152">
        <f t="shared" si="121"/>
        <v>1</v>
      </c>
      <c r="D290" s="244"/>
      <c r="E290" s="244"/>
      <c r="F290" s="244"/>
      <c r="G290" s="244">
        <v>1</v>
      </c>
      <c r="H290" s="244"/>
      <c r="I290" s="152">
        <f t="shared" si="122"/>
        <v>0</v>
      </c>
      <c r="J290" s="203">
        <f t="shared" si="123"/>
        <v>0</v>
      </c>
      <c r="K290" s="140"/>
      <c r="L290" s="140"/>
      <c r="M290" s="140"/>
      <c r="N290" s="140"/>
      <c r="O290" s="140"/>
      <c r="P290" s="203">
        <f t="shared" si="124"/>
        <v>0</v>
      </c>
      <c r="Q290" s="140"/>
      <c r="R290" s="140"/>
      <c r="S290" s="140"/>
      <c r="T290" s="140"/>
      <c r="U290" s="140"/>
      <c r="V290" s="169">
        <f t="shared" si="125"/>
        <v>111.72</v>
      </c>
      <c r="W290" s="152">
        <f t="shared" si="126"/>
        <v>0.12</v>
      </c>
      <c r="X290" s="131"/>
      <c r="Y290" s="131"/>
      <c r="Z290" s="131">
        <v>0.12</v>
      </c>
      <c r="AA290" s="131"/>
      <c r="AB290" s="131"/>
      <c r="AC290" s="152">
        <f t="shared" si="127"/>
        <v>0.09</v>
      </c>
      <c r="AD290" s="170">
        <f t="shared" si="128"/>
        <v>0.09</v>
      </c>
      <c r="AE290" s="131"/>
      <c r="AF290" s="131"/>
      <c r="AG290" s="131"/>
      <c r="AH290" s="131">
        <v>0.09</v>
      </c>
      <c r="AI290" s="131"/>
      <c r="AJ290" s="170">
        <f t="shared" si="129"/>
        <v>0</v>
      </c>
      <c r="AK290" s="131"/>
      <c r="AL290" s="131"/>
      <c r="AM290" s="131"/>
      <c r="AN290" s="131"/>
      <c r="AO290" s="131"/>
      <c r="AP290" s="131">
        <v>13</v>
      </c>
      <c r="AQ290" s="138">
        <f t="shared" si="130"/>
        <v>0.12</v>
      </c>
      <c r="AR290" s="138" t="e">
        <f t="shared" si="131"/>
        <v>#DIV/0!</v>
      </c>
      <c r="AS290" s="131"/>
      <c r="AT290" s="131"/>
    </row>
    <row r="291" spans="1:46" ht="15" hidden="1">
      <c r="A291" s="131">
        <v>18</v>
      </c>
      <c r="B291" s="199" t="s">
        <v>277</v>
      </c>
      <c r="C291" s="152">
        <f t="shared" si="121"/>
        <v>1.5</v>
      </c>
      <c r="D291" s="244"/>
      <c r="E291" s="244">
        <v>1</v>
      </c>
      <c r="F291" s="244">
        <v>0.5</v>
      </c>
      <c r="G291" s="244"/>
      <c r="H291" s="244"/>
      <c r="I291" s="152">
        <f t="shared" si="122"/>
        <v>4.9</v>
      </c>
      <c r="J291" s="203">
        <f t="shared" si="123"/>
        <v>3.5</v>
      </c>
      <c r="K291" s="140"/>
      <c r="L291" s="140"/>
      <c r="M291" s="140">
        <v>3.5</v>
      </c>
      <c r="N291" s="140"/>
      <c r="O291" s="140"/>
      <c r="P291" s="203">
        <f t="shared" si="124"/>
        <v>1.4</v>
      </c>
      <c r="Q291" s="140"/>
      <c r="R291" s="140"/>
      <c r="S291" s="140">
        <v>1.4</v>
      </c>
      <c r="T291" s="140"/>
      <c r="U291" s="140"/>
      <c r="V291" s="169">
        <f t="shared" si="125"/>
        <v>629.2139</v>
      </c>
      <c r="W291" s="152">
        <f t="shared" si="126"/>
        <v>1.5</v>
      </c>
      <c r="X291" s="131"/>
      <c r="Y291" s="131"/>
      <c r="Z291" s="131">
        <v>1.5</v>
      </c>
      <c r="AA291" s="131"/>
      <c r="AB291" s="131"/>
      <c r="AC291" s="152">
        <f t="shared" si="127"/>
        <v>0.1</v>
      </c>
      <c r="AD291" s="170">
        <f t="shared" si="128"/>
        <v>0.1</v>
      </c>
      <c r="AE291" s="131"/>
      <c r="AF291" s="131"/>
      <c r="AG291" s="131"/>
      <c r="AH291" s="131">
        <v>0.1</v>
      </c>
      <c r="AI291" s="131"/>
      <c r="AJ291" s="170">
        <f t="shared" si="129"/>
        <v>0</v>
      </c>
      <c r="AK291" s="131"/>
      <c r="AL291" s="131"/>
      <c r="AM291" s="131"/>
      <c r="AN291" s="131"/>
      <c r="AO291" s="131"/>
      <c r="AP291" s="131">
        <v>190</v>
      </c>
      <c r="AQ291" s="138">
        <f t="shared" si="130"/>
        <v>1</v>
      </c>
      <c r="AR291" s="138">
        <f t="shared" si="131"/>
        <v>0.02040816326530612</v>
      </c>
      <c r="AS291" s="131"/>
      <c r="AT291" s="131"/>
    </row>
    <row r="292" spans="1:46" ht="15" hidden="1">
      <c r="A292" s="131">
        <v>19</v>
      </c>
      <c r="B292" s="199" t="s">
        <v>278</v>
      </c>
      <c r="C292" s="152">
        <f t="shared" si="121"/>
        <v>0.5</v>
      </c>
      <c r="D292" s="244"/>
      <c r="E292" s="244"/>
      <c r="F292" s="244">
        <v>0.5</v>
      </c>
      <c r="G292" s="244"/>
      <c r="H292" s="244"/>
      <c r="I292" s="152">
        <f t="shared" si="122"/>
        <v>0</v>
      </c>
      <c r="J292" s="203">
        <f t="shared" si="123"/>
        <v>0</v>
      </c>
      <c r="K292" s="140"/>
      <c r="L292" s="140"/>
      <c r="M292" s="140"/>
      <c r="N292" s="140"/>
      <c r="O292" s="140"/>
      <c r="P292" s="203">
        <f t="shared" si="124"/>
        <v>0</v>
      </c>
      <c r="Q292" s="140"/>
      <c r="R292" s="140"/>
      <c r="S292" s="140"/>
      <c r="T292" s="140"/>
      <c r="U292" s="140"/>
      <c r="V292" s="169">
        <f t="shared" si="125"/>
        <v>55.86</v>
      </c>
      <c r="W292" s="152">
        <f t="shared" si="126"/>
        <v>0</v>
      </c>
      <c r="X292" s="131"/>
      <c r="Y292" s="131"/>
      <c r="Z292" s="131"/>
      <c r="AA292" s="131"/>
      <c r="AB292" s="131"/>
      <c r="AC292" s="152">
        <f t="shared" si="127"/>
        <v>0</v>
      </c>
      <c r="AD292" s="170">
        <f t="shared" si="128"/>
        <v>0</v>
      </c>
      <c r="AE292" s="131"/>
      <c r="AF292" s="131"/>
      <c r="AG292" s="131"/>
      <c r="AH292" s="131"/>
      <c r="AI292" s="131"/>
      <c r="AJ292" s="170">
        <f t="shared" si="129"/>
        <v>0</v>
      </c>
      <c r="AK292" s="131"/>
      <c r="AL292" s="131"/>
      <c r="AM292" s="131"/>
      <c r="AN292" s="131"/>
      <c r="AO292" s="131"/>
      <c r="AP292" s="131"/>
      <c r="AQ292" s="138">
        <f t="shared" si="130"/>
        <v>0</v>
      </c>
      <c r="AR292" s="138" t="e">
        <f t="shared" si="131"/>
        <v>#DIV/0!</v>
      </c>
      <c r="AS292" s="131"/>
      <c r="AT292" s="131"/>
    </row>
    <row r="293" spans="1:46" ht="15" hidden="1">
      <c r="A293" s="131">
        <v>20</v>
      </c>
      <c r="B293" s="199" t="s">
        <v>279</v>
      </c>
      <c r="C293" s="152">
        <f t="shared" si="121"/>
        <v>0.5</v>
      </c>
      <c r="D293" s="244"/>
      <c r="E293" s="244"/>
      <c r="F293" s="244">
        <v>0.5</v>
      </c>
      <c r="G293" s="244"/>
      <c r="H293" s="244"/>
      <c r="I293" s="152">
        <f t="shared" si="122"/>
        <v>0</v>
      </c>
      <c r="J293" s="203">
        <f t="shared" si="123"/>
        <v>0</v>
      </c>
      <c r="K293" s="140"/>
      <c r="L293" s="140"/>
      <c r="M293" s="140"/>
      <c r="N293" s="140"/>
      <c r="O293" s="140"/>
      <c r="P293" s="203">
        <f t="shared" si="124"/>
        <v>0</v>
      </c>
      <c r="Q293" s="140"/>
      <c r="R293" s="140"/>
      <c r="S293" s="140"/>
      <c r="T293" s="140"/>
      <c r="U293" s="140"/>
      <c r="V293" s="169">
        <f t="shared" si="125"/>
        <v>55.86</v>
      </c>
      <c r="W293" s="152">
        <f t="shared" si="126"/>
        <v>0</v>
      </c>
      <c r="X293" s="131"/>
      <c r="Y293" s="131"/>
      <c r="Z293" s="131"/>
      <c r="AA293" s="131"/>
      <c r="AB293" s="131"/>
      <c r="AC293" s="152">
        <f t="shared" si="127"/>
        <v>0</v>
      </c>
      <c r="AD293" s="170">
        <f t="shared" si="128"/>
        <v>0</v>
      </c>
      <c r="AE293" s="131"/>
      <c r="AF293" s="131"/>
      <c r="AG293" s="131"/>
      <c r="AH293" s="131"/>
      <c r="AI293" s="131"/>
      <c r="AJ293" s="170">
        <f t="shared" si="129"/>
        <v>0</v>
      </c>
      <c r="AK293" s="131"/>
      <c r="AL293" s="131"/>
      <c r="AM293" s="131"/>
      <c r="AN293" s="131"/>
      <c r="AO293" s="131"/>
      <c r="AP293" s="131"/>
      <c r="AQ293" s="138">
        <f t="shared" si="130"/>
        <v>0</v>
      </c>
      <c r="AR293" s="138" t="e">
        <f t="shared" si="131"/>
        <v>#DIV/0!</v>
      </c>
      <c r="AS293" s="131"/>
      <c r="AT293" s="131"/>
    </row>
    <row r="294" spans="1:46" ht="15" hidden="1">
      <c r="A294" s="131">
        <v>21</v>
      </c>
      <c r="B294" s="199" t="s">
        <v>280</v>
      </c>
      <c r="C294" s="152">
        <f t="shared" si="121"/>
        <v>1</v>
      </c>
      <c r="D294" s="244"/>
      <c r="E294" s="244">
        <v>0.5</v>
      </c>
      <c r="F294" s="244"/>
      <c r="G294" s="244">
        <v>0.5</v>
      </c>
      <c r="H294" s="244"/>
      <c r="I294" s="152">
        <f t="shared" si="122"/>
        <v>0</v>
      </c>
      <c r="J294" s="203">
        <f t="shared" si="123"/>
        <v>0</v>
      </c>
      <c r="K294" s="140"/>
      <c r="L294" s="140"/>
      <c r="M294" s="140"/>
      <c r="N294" s="140"/>
      <c r="O294" s="140"/>
      <c r="P294" s="203">
        <f t="shared" si="124"/>
        <v>0</v>
      </c>
      <c r="Q294" s="140"/>
      <c r="R294" s="140"/>
      <c r="S294" s="140"/>
      <c r="T294" s="140"/>
      <c r="U294" s="140"/>
      <c r="V294" s="169">
        <f t="shared" si="125"/>
        <v>142.38</v>
      </c>
      <c r="W294" s="152">
        <f t="shared" si="126"/>
        <v>0.3</v>
      </c>
      <c r="X294" s="131"/>
      <c r="Y294" s="131"/>
      <c r="Z294" s="131">
        <v>0.3</v>
      </c>
      <c r="AA294" s="131"/>
      <c r="AB294" s="131"/>
      <c r="AC294" s="152">
        <f t="shared" si="127"/>
        <v>0</v>
      </c>
      <c r="AD294" s="170">
        <f t="shared" si="128"/>
        <v>0</v>
      </c>
      <c r="AE294" s="131"/>
      <c r="AF294" s="131"/>
      <c r="AG294" s="131"/>
      <c r="AH294" s="131"/>
      <c r="AI294" s="131"/>
      <c r="AJ294" s="170">
        <f t="shared" si="129"/>
        <v>0</v>
      </c>
      <c r="AK294" s="131"/>
      <c r="AL294" s="131"/>
      <c r="AM294" s="131"/>
      <c r="AN294" s="131"/>
      <c r="AO294" s="131"/>
      <c r="AP294" s="131">
        <v>35</v>
      </c>
      <c r="AQ294" s="138">
        <f t="shared" si="130"/>
        <v>0.3</v>
      </c>
      <c r="AR294" s="138" t="e">
        <f t="shared" si="131"/>
        <v>#DIV/0!</v>
      </c>
      <c r="AS294" s="131"/>
      <c r="AT294" s="131"/>
    </row>
    <row r="295" spans="1:46" ht="15" hidden="1">
      <c r="A295" s="131">
        <v>22</v>
      </c>
      <c r="B295" s="199" t="s">
        <v>281</v>
      </c>
      <c r="C295" s="152">
        <f t="shared" si="121"/>
        <v>2</v>
      </c>
      <c r="D295" s="244"/>
      <c r="E295" s="244">
        <v>0.5</v>
      </c>
      <c r="F295" s="244">
        <v>0.5</v>
      </c>
      <c r="G295" s="244">
        <v>1</v>
      </c>
      <c r="H295" s="244"/>
      <c r="I295" s="152">
        <f t="shared" si="122"/>
        <v>0</v>
      </c>
      <c r="J295" s="203">
        <f t="shared" si="123"/>
        <v>0</v>
      </c>
      <c r="K295" s="140"/>
      <c r="L295" s="140"/>
      <c r="M295" s="140"/>
      <c r="N295" s="140"/>
      <c r="O295" s="140"/>
      <c r="P295" s="203">
        <f t="shared" si="124"/>
        <v>0</v>
      </c>
      <c r="Q295" s="140"/>
      <c r="R295" s="140"/>
      <c r="S295" s="140"/>
      <c r="T295" s="140"/>
      <c r="U295" s="140"/>
      <c r="V295" s="169">
        <f t="shared" si="125"/>
        <v>254.1</v>
      </c>
      <c r="W295" s="152">
        <f t="shared" si="126"/>
        <v>0.3</v>
      </c>
      <c r="X295" s="131"/>
      <c r="Y295" s="131"/>
      <c r="Z295" s="131">
        <v>0.3</v>
      </c>
      <c r="AA295" s="131"/>
      <c r="AB295" s="131"/>
      <c r="AC295" s="152">
        <f t="shared" si="127"/>
        <v>0</v>
      </c>
      <c r="AD295" s="170">
        <f t="shared" si="128"/>
        <v>0</v>
      </c>
      <c r="AE295" s="131"/>
      <c r="AF295" s="131"/>
      <c r="AG295" s="131"/>
      <c r="AH295" s="131"/>
      <c r="AI295" s="131"/>
      <c r="AJ295" s="170">
        <f t="shared" si="129"/>
        <v>0</v>
      </c>
      <c r="AK295" s="131"/>
      <c r="AL295" s="131"/>
      <c r="AM295" s="131"/>
      <c r="AN295" s="131"/>
      <c r="AO295" s="131"/>
      <c r="AP295" s="131">
        <v>36</v>
      </c>
      <c r="AQ295" s="138">
        <f t="shared" si="130"/>
        <v>0.15</v>
      </c>
      <c r="AR295" s="138" t="e">
        <f t="shared" si="131"/>
        <v>#DIV/0!</v>
      </c>
      <c r="AS295" s="131"/>
      <c r="AT295" s="131"/>
    </row>
    <row r="296" spans="1:46" ht="15" hidden="1">
      <c r="A296" s="131">
        <v>23</v>
      </c>
      <c r="B296" s="199" t="s">
        <v>282</v>
      </c>
      <c r="C296" s="152">
        <f t="shared" si="121"/>
        <v>2</v>
      </c>
      <c r="D296" s="244"/>
      <c r="E296" s="244">
        <v>0.5</v>
      </c>
      <c r="F296" s="244">
        <v>0.5</v>
      </c>
      <c r="G296" s="244">
        <v>1</v>
      </c>
      <c r="H296" s="244"/>
      <c r="I296" s="152">
        <f t="shared" si="122"/>
        <v>0</v>
      </c>
      <c r="J296" s="203">
        <f t="shared" si="123"/>
        <v>0</v>
      </c>
      <c r="K296" s="140"/>
      <c r="L296" s="140"/>
      <c r="M296" s="140"/>
      <c r="N296" s="140"/>
      <c r="O296" s="140"/>
      <c r="P296" s="203">
        <f t="shared" si="124"/>
        <v>0</v>
      </c>
      <c r="Q296" s="140"/>
      <c r="R296" s="140"/>
      <c r="S296" s="140"/>
      <c r="T296" s="140"/>
      <c r="U296" s="140"/>
      <c r="V296" s="169">
        <f t="shared" si="125"/>
        <v>254.1</v>
      </c>
      <c r="W296" s="152">
        <f t="shared" si="126"/>
        <v>0</v>
      </c>
      <c r="X296" s="131"/>
      <c r="Y296" s="131"/>
      <c r="Z296" s="131"/>
      <c r="AA296" s="131"/>
      <c r="AB296" s="131"/>
      <c r="AC296" s="152">
        <f t="shared" si="127"/>
        <v>0</v>
      </c>
      <c r="AD296" s="170">
        <f t="shared" si="128"/>
        <v>0</v>
      </c>
      <c r="AE296" s="131"/>
      <c r="AF296" s="131"/>
      <c r="AG296" s="131"/>
      <c r="AH296" s="131"/>
      <c r="AI296" s="131"/>
      <c r="AJ296" s="170">
        <f t="shared" si="129"/>
        <v>0</v>
      </c>
      <c r="AK296" s="131"/>
      <c r="AL296" s="131"/>
      <c r="AM296" s="131"/>
      <c r="AN296" s="131"/>
      <c r="AO296" s="131"/>
      <c r="AP296" s="131"/>
      <c r="AQ296" s="138">
        <f t="shared" si="130"/>
        <v>0</v>
      </c>
      <c r="AR296" s="138" t="e">
        <f t="shared" si="131"/>
        <v>#DIV/0!</v>
      </c>
      <c r="AS296" s="131"/>
      <c r="AT296" s="131"/>
    </row>
    <row r="297" spans="1:46" ht="15" hidden="1">
      <c r="A297" s="131">
        <v>24</v>
      </c>
      <c r="B297" s="199" t="s">
        <v>283</v>
      </c>
      <c r="C297" s="152">
        <f t="shared" si="121"/>
        <v>0</v>
      </c>
      <c r="D297" s="244"/>
      <c r="E297" s="244"/>
      <c r="F297" s="244"/>
      <c r="G297" s="244"/>
      <c r="H297" s="244"/>
      <c r="I297" s="152">
        <f t="shared" si="122"/>
        <v>3</v>
      </c>
      <c r="J297" s="203">
        <f t="shared" si="123"/>
        <v>2.2</v>
      </c>
      <c r="K297" s="140"/>
      <c r="L297" s="140"/>
      <c r="M297" s="140">
        <v>2.2</v>
      </c>
      <c r="N297" s="140"/>
      <c r="O297" s="140"/>
      <c r="P297" s="203">
        <f t="shared" si="124"/>
        <v>0.8</v>
      </c>
      <c r="Q297" s="140"/>
      <c r="R297" s="140"/>
      <c r="S297" s="140">
        <v>0.8</v>
      </c>
      <c r="T297" s="140"/>
      <c r="U297" s="140"/>
      <c r="V297" s="169">
        <f t="shared" si="125"/>
        <v>245.64860000000002</v>
      </c>
      <c r="W297" s="152">
        <f t="shared" si="126"/>
        <v>0</v>
      </c>
      <c r="X297" s="131"/>
      <c r="Y297" s="131"/>
      <c r="Z297" s="131"/>
      <c r="AA297" s="131"/>
      <c r="AB297" s="131"/>
      <c r="AC297" s="152">
        <f t="shared" si="127"/>
        <v>1.4</v>
      </c>
      <c r="AD297" s="170">
        <f t="shared" si="128"/>
        <v>1.4</v>
      </c>
      <c r="AE297" s="131"/>
      <c r="AF297" s="131"/>
      <c r="AG297" s="131">
        <v>1.4</v>
      </c>
      <c r="AH297" s="131"/>
      <c r="AI297" s="131"/>
      <c r="AJ297" s="170">
        <f t="shared" si="129"/>
        <v>0</v>
      </c>
      <c r="AK297" s="131"/>
      <c r="AL297" s="131"/>
      <c r="AM297" s="131"/>
      <c r="AN297" s="131"/>
      <c r="AO297" s="131"/>
      <c r="AP297" s="131">
        <v>120</v>
      </c>
      <c r="AQ297" s="138" t="e">
        <f t="shared" si="130"/>
        <v>#DIV/0!</v>
      </c>
      <c r="AR297" s="138">
        <f t="shared" si="131"/>
        <v>0.4666666666666666</v>
      </c>
      <c r="AS297" s="131"/>
      <c r="AT297" s="131"/>
    </row>
    <row r="298" spans="1:46" ht="15" hidden="1">
      <c r="A298" s="131">
        <v>25</v>
      </c>
      <c r="B298" s="199" t="s">
        <v>284</v>
      </c>
      <c r="C298" s="152">
        <f t="shared" si="121"/>
        <v>1.5</v>
      </c>
      <c r="D298" s="244"/>
      <c r="E298" s="244">
        <v>0.5</v>
      </c>
      <c r="F298" s="244"/>
      <c r="G298" s="244">
        <v>1</v>
      </c>
      <c r="H298" s="244"/>
      <c r="I298" s="152">
        <f t="shared" si="122"/>
        <v>0</v>
      </c>
      <c r="J298" s="203">
        <f t="shared" si="123"/>
        <v>0</v>
      </c>
      <c r="K298" s="140"/>
      <c r="L298" s="140"/>
      <c r="M298" s="140"/>
      <c r="N298" s="140"/>
      <c r="O298" s="140"/>
      <c r="P298" s="203">
        <f t="shared" si="124"/>
        <v>0</v>
      </c>
      <c r="Q298" s="140"/>
      <c r="R298" s="140"/>
      <c r="S298" s="140"/>
      <c r="T298" s="140"/>
      <c r="U298" s="140"/>
      <c r="V298" s="169">
        <f t="shared" si="125"/>
        <v>198.24</v>
      </c>
      <c r="W298" s="152">
        <f t="shared" si="126"/>
        <v>0</v>
      </c>
      <c r="X298" s="131"/>
      <c r="Y298" s="131"/>
      <c r="Z298" s="131"/>
      <c r="AA298" s="131"/>
      <c r="AB298" s="131"/>
      <c r="AC298" s="152">
        <f t="shared" si="127"/>
        <v>0</v>
      </c>
      <c r="AD298" s="170">
        <f t="shared" si="128"/>
        <v>0</v>
      </c>
      <c r="AE298" s="131"/>
      <c r="AF298" s="131"/>
      <c r="AG298" s="131"/>
      <c r="AH298" s="131"/>
      <c r="AI298" s="131"/>
      <c r="AJ298" s="170">
        <f t="shared" si="129"/>
        <v>0</v>
      </c>
      <c r="AK298" s="131"/>
      <c r="AL298" s="131"/>
      <c r="AM298" s="131"/>
      <c r="AN298" s="131"/>
      <c r="AO298" s="131"/>
      <c r="AP298" s="131"/>
      <c r="AQ298" s="138">
        <f t="shared" si="130"/>
        <v>0</v>
      </c>
      <c r="AR298" s="138" t="e">
        <f t="shared" si="131"/>
        <v>#DIV/0!</v>
      </c>
      <c r="AS298" s="131"/>
      <c r="AT298" s="131"/>
    </row>
    <row r="299" spans="1:46" ht="15" hidden="1">
      <c r="A299" s="131">
        <v>26</v>
      </c>
      <c r="B299" s="199" t="s">
        <v>285</v>
      </c>
      <c r="C299" s="152">
        <f t="shared" si="121"/>
        <v>1</v>
      </c>
      <c r="D299" s="244"/>
      <c r="E299" s="244"/>
      <c r="F299" s="244">
        <v>0.5</v>
      </c>
      <c r="G299" s="244">
        <v>0.5</v>
      </c>
      <c r="H299" s="244"/>
      <c r="I299" s="152">
        <f t="shared" si="122"/>
        <v>1</v>
      </c>
      <c r="J299" s="203">
        <f t="shared" si="123"/>
        <v>0</v>
      </c>
      <c r="K299" s="140"/>
      <c r="L299" s="140"/>
      <c r="M299" s="140"/>
      <c r="N299" s="140"/>
      <c r="O299" s="140"/>
      <c r="P299" s="203">
        <f t="shared" si="124"/>
        <v>1</v>
      </c>
      <c r="Q299" s="140"/>
      <c r="R299" s="140"/>
      <c r="S299" s="140">
        <v>0.5</v>
      </c>
      <c r="T299" s="140">
        <v>0.5</v>
      </c>
      <c r="U299" s="140"/>
      <c r="V299" s="169">
        <f t="shared" si="125"/>
        <v>174.36700000000002</v>
      </c>
      <c r="W299" s="152">
        <f t="shared" si="126"/>
        <v>0.8</v>
      </c>
      <c r="X299" s="131"/>
      <c r="Y299" s="131"/>
      <c r="Z299" s="131">
        <v>0.6</v>
      </c>
      <c r="AA299" s="131">
        <v>0.2</v>
      </c>
      <c r="AB299" s="131"/>
      <c r="AC299" s="152">
        <f t="shared" si="127"/>
        <v>0</v>
      </c>
      <c r="AD299" s="170">
        <f t="shared" si="128"/>
        <v>0</v>
      </c>
      <c r="AE299" s="131"/>
      <c r="AF299" s="131"/>
      <c r="AG299" s="131"/>
      <c r="AH299" s="131"/>
      <c r="AI299" s="131"/>
      <c r="AJ299" s="170">
        <f t="shared" si="129"/>
        <v>0</v>
      </c>
      <c r="AK299" s="131"/>
      <c r="AL299" s="131"/>
      <c r="AM299" s="131"/>
      <c r="AN299" s="131"/>
      <c r="AO299" s="131"/>
      <c r="AP299" s="131">
        <v>130</v>
      </c>
      <c r="AQ299" s="138">
        <f t="shared" si="130"/>
        <v>0.8</v>
      </c>
      <c r="AR299" s="138">
        <f t="shared" si="131"/>
        <v>0</v>
      </c>
      <c r="AS299" s="131"/>
      <c r="AT299" s="131"/>
    </row>
    <row r="300" spans="1:46" ht="15" hidden="1">
      <c r="A300" s="131">
        <v>27</v>
      </c>
      <c r="B300" s="199" t="s">
        <v>286</v>
      </c>
      <c r="C300" s="152">
        <f t="shared" si="121"/>
        <v>0.5</v>
      </c>
      <c r="D300" s="244"/>
      <c r="E300" s="244"/>
      <c r="F300" s="244">
        <v>0.5</v>
      </c>
      <c r="G300" s="244"/>
      <c r="H300" s="244"/>
      <c r="I300" s="152">
        <f t="shared" si="122"/>
        <v>6</v>
      </c>
      <c r="J300" s="203">
        <f t="shared" si="123"/>
        <v>3</v>
      </c>
      <c r="K300" s="140"/>
      <c r="L300" s="140"/>
      <c r="M300" s="140">
        <v>3</v>
      </c>
      <c r="N300" s="140"/>
      <c r="O300" s="140"/>
      <c r="P300" s="203">
        <f t="shared" si="124"/>
        <v>3</v>
      </c>
      <c r="Q300" s="140"/>
      <c r="R300" s="140"/>
      <c r="S300" s="140">
        <v>3</v>
      </c>
      <c r="T300" s="140"/>
      <c r="U300" s="140"/>
      <c r="V300" s="169">
        <f t="shared" si="125"/>
        <v>533.4749999999999</v>
      </c>
      <c r="W300" s="152">
        <f t="shared" si="126"/>
        <v>0.25</v>
      </c>
      <c r="X300" s="131"/>
      <c r="Y300" s="131"/>
      <c r="Z300" s="131">
        <v>0.25</v>
      </c>
      <c r="AA300" s="131"/>
      <c r="AB300" s="131"/>
      <c r="AC300" s="152">
        <f t="shared" si="127"/>
        <v>0</v>
      </c>
      <c r="AD300" s="170">
        <f t="shared" si="128"/>
        <v>0</v>
      </c>
      <c r="AE300" s="131"/>
      <c r="AF300" s="131"/>
      <c r="AG300" s="131"/>
      <c r="AH300" s="131"/>
      <c r="AI300" s="131"/>
      <c r="AJ300" s="170">
        <f t="shared" si="129"/>
        <v>0</v>
      </c>
      <c r="AK300" s="131"/>
      <c r="AL300" s="131"/>
      <c r="AM300" s="131"/>
      <c r="AN300" s="131"/>
      <c r="AO300" s="131"/>
      <c r="AP300" s="131">
        <v>30</v>
      </c>
      <c r="AQ300" s="138">
        <f t="shared" si="130"/>
        <v>0.5</v>
      </c>
      <c r="AR300" s="138">
        <f t="shared" si="131"/>
        <v>0</v>
      </c>
      <c r="AS300" s="131"/>
      <c r="AT300" s="131"/>
    </row>
    <row r="301" spans="1:46" ht="15" hidden="1">
      <c r="A301" s="116" t="s">
        <v>101</v>
      </c>
      <c r="B301" s="117" t="s">
        <v>206</v>
      </c>
      <c r="C301" s="152"/>
      <c r="D301" s="140"/>
      <c r="E301" s="140"/>
      <c r="F301" s="140"/>
      <c r="G301" s="140"/>
      <c r="H301" s="140"/>
      <c r="I301" s="152"/>
      <c r="J301" s="203"/>
      <c r="K301" s="140"/>
      <c r="L301" s="140"/>
      <c r="M301" s="140"/>
      <c r="N301" s="140"/>
      <c r="O301" s="140"/>
      <c r="P301" s="203"/>
      <c r="Q301" s="140"/>
      <c r="R301" s="140"/>
      <c r="S301" s="140"/>
      <c r="T301" s="140"/>
      <c r="U301" s="140"/>
      <c r="V301" s="169"/>
      <c r="W301" s="140"/>
      <c r="X301" s="140"/>
      <c r="Y301" s="140"/>
      <c r="Z301" s="140"/>
      <c r="AA301" s="140"/>
      <c r="AB301" s="140"/>
      <c r="AC301" s="140"/>
      <c r="AD301" s="140"/>
      <c r="AE301" s="140"/>
      <c r="AF301" s="140"/>
      <c r="AG301" s="140"/>
      <c r="AH301" s="140"/>
      <c r="AI301" s="140"/>
      <c r="AJ301" s="140"/>
      <c r="AK301" s="140"/>
      <c r="AL301" s="140"/>
      <c r="AM301" s="140"/>
      <c r="AN301" s="140"/>
      <c r="AO301" s="140"/>
      <c r="AP301" s="169"/>
      <c r="AQ301" s="138"/>
      <c r="AR301" s="138"/>
      <c r="AS301" s="140"/>
      <c r="AT301" s="140"/>
    </row>
    <row r="302" spans="1:46" ht="15" hidden="1">
      <c r="A302" s="131">
        <v>1</v>
      </c>
      <c r="B302" s="199" t="s">
        <v>206</v>
      </c>
      <c r="C302" s="136">
        <f>D302+E302+F302+G302</f>
        <v>1.5</v>
      </c>
      <c r="D302" s="244"/>
      <c r="E302" s="244"/>
      <c r="F302" s="244">
        <v>1.5</v>
      </c>
      <c r="G302" s="244"/>
      <c r="H302" s="140"/>
      <c r="I302" s="152">
        <f t="shared" si="122"/>
        <v>0</v>
      </c>
      <c r="J302" s="203">
        <f>SUM(K302:O302)</f>
        <v>0</v>
      </c>
      <c r="K302" s="140"/>
      <c r="L302" s="140"/>
      <c r="M302" s="140"/>
      <c r="N302" s="140"/>
      <c r="O302" s="140"/>
      <c r="P302" s="203">
        <f>SUM(Q302:U302)</f>
        <v>0</v>
      </c>
      <c r="Q302" s="140"/>
      <c r="R302" s="140"/>
      <c r="S302" s="140"/>
      <c r="T302" s="140"/>
      <c r="U302" s="140"/>
      <c r="V302" s="169">
        <f>D302*194.67+E302*173.04+F302*111.72+G302*111.72+H302*127.68+K302*86.255+L302*71.648+M302*84.489+N302*58.258+O302*53.065+Q302*72.658+R302*60.9+S302*74.716+T302*50.578+U302*46.62</f>
        <v>167.57999999999998</v>
      </c>
      <c r="W302" s="152">
        <f>SUM(X302:AB302)</f>
        <v>0</v>
      </c>
      <c r="X302" s="131"/>
      <c r="Y302" s="131"/>
      <c r="Z302" s="131"/>
      <c r="AA302" s="131"/>
      <c r="AB302" s="131"/>
      <c r="AC302" s="152">
        <f>AD302+AJ302</f>
        <v>0</v>
      </c>
      <c r="AD302" s="170">
        <f>SUM(AE302:AI302)</f>
        <v>0</v>
      </c>
      <c r="AE302" s="131"/>
      <c r="AF302" s="131"/>
      <c r="AG302" s="131"/>
      <c r="AH302" s="131"/>
      <c r="AI302" s="131"/>
      <c r="AJ302" s="170">
        <f>SUM(AK302:AO302)</f>
        <v>0</v>
      </c>
      <c r="AK302" s="131"/>
      <c r="AL302" s="131"/>
      <c r="AM302" s="131"/>
      <c r="AN302" s="131"/>
      <c r="AO302" s="131"/>
      <c r="AP302" s="131"/>
      <c r="AQ302" s="138">
        <f>W302/C302</f>
        <v>0</v>
      </c>
      <c r="AR302" s="138" t="e">
        <f t="shared" si="131"/>
        <v>#DIV/0!</v>
      </c>
      <c r="AS302" s="131"/>
      <c r="AT302" s="131"/>
    </row>
    <row r="303" spans="1:46" ht="15" hidden="1">
      <c r="A303" s="131"/>
      <c r="B303" s="172" t="s">
        <v>25</v>
      </c>
      <c r="C303" s="152">
        <f>SUM(C273:C302)</f>
        <v>36</v>
      </c>
      <c r="D303" s="152">
        <f aca="true" t="shared" si="132" ref="D303:V303">SUM(D273:D302)</f>
        <v>0</v>
      </c>
      <c r="E303" s="152">
        <f t="shared" si="132"/>
        <v>8.5</v>
      </c>
      <c r="F303" s="152">
        <f t="shared" si="132"/>
        <v>13</v>
      </c>
      <c r="G303" s="152">
        <f t="shared" si="132"/>
        <v>14.5</v>
      </c>
      <c r="H303" s="152">
        <f t="shared" si="132"/>
        <v>0</v>
      </c>
      <c r="I303" s="152">
        <f t="shared" si="132"/>
        <v>22.1</v>
      </c>
      <c r="J303" s="152">
        <f t="shared" si="132"/>
        <v>13.3</v>
      </c>
      <c r="K303" s="152">
        <f t="shared" si="132"/>
        <v>0</v>
      </c>
      <c r="L303" s="152">
        <f t="shared" si="132"/>
        <v>0</v>
      </c>
      <c r="M303" s="152">
        <f t="shared" si="132"/>
        <v>12.3</v>
      </c>
      <c r="N303" s="152">
        <f t="shared" si="132"/>
        <v>1</v>
      </c>
      <c r="O303" s="152">
        <f t="shared" si="132"/>
        <v>0</v>
      </c>
      <c r="P303" s="152">
        <f t="shared" si="132"/>
        <v>8.8</v>
      </c>
      <c r="Q303" s="152">
        <f t="shared" si="132"/>
        <v>0</v>
      </c>
      <c r="R303" s="152">
        <f t="shared" si="132"/>
        <v>0</v>
      </c>
      <c r="S303" s="152">
        <f t="shared" si="132"/>
        <v>8.3</v>
      </c>
      <c r="T303" s="152">
        <f t="shared" si="132"/>
        <v>0.5</v>
      </c>
      <c r="U303" s="152">
        <f t="shared" si="132"/>
        <v>0</v>
      </c>
      <c r="V303" s="173">
        <f t="shared" si="132"/>
        <v>6286.0445</v>
      </c>
      <c r="W303" s="152">
        <f>SUM(W274:W302)</f>
        <v>6.97</v>
      </c>
      <c r="X303" s="152">
        <f aca="true" t="shared" si="133" ref="X303:AP303">SUM(X274:X302)</f>
        <v>0</v>
      </c>
      <c r="Y303" s="152">
        <f t="shared" si="133"/>
        <v>0.2</v>
      </c>
      <c r="Z303" s="152">
        <f t="shared" si="133"/>
        <v>6.07</v>
      </c>
      <c r="AA303" s="152">
        <f t="shared" si="133"/>
        <v>0.7</v>
      </c>
      <c r="AB303" s="152">
        <f t="shared" si="133"/>
        <v>0</v>
      </c>
      <c r="AC303" s="152">
        <f t="shared" si="133"/>
        <v>2.59</v>
      </c>
      <c r="AD303" s="152">
        <f t="shared" si="133"/>
        <v>2.3899999999999997</v>
      </c>
      <c r="AE303" s="152">
        <f t="shared" si="133"/>
        <v>0</v>
      </c>
      <c r="AF303" s="152">
        <f t="shared" si="133"/>
        <v>0</v>
      </c>
      <c r="AG303" s="152">
        <f t="shared" si="133"/>
        <v>2.2</v>
      </c>
      <c r="AH303" s="152">
        <f t="shared" si="133"/>
        <v>0.19</v>
      </c>
      <c r="AI303" s="152">
        <f t="shared" si="133"/>
        <v>0</v>
      </c>
      <c r="AJ303" s="152">
        <f t="shared" si="133"/>
        <v>0.2</v>
      </c>
      <c r="AK303" s="152">
        <f t="shared" si="133"/>
        <v>0</v>
      </c>
      <c r="AL303" s="152">
        <f t="shared" si="133"/>
        <v>0</v>
      </c>
      <c r="AM303" s="152">
        <f t="shared" si="133"/>
        <v>0.2</v>
      </c>
      <c r="AN303" s="152">
        <f t="shared" si="133"/>
        <v>0</v>
      </c>
      <c r="AO303" s="152">
        <f t="shared" si="133"/>
        <v>0</v>
      </c>
      <c r="AP303" s="173">
        <f t="shared" si="133"/>
        <v>1087</v>
      </c>
      <c r="AQ303" s="151">
        <f>W303/C303</f>
        <v>0.1936111111111111</v>
      </c>
      <c r="AR303" s="151">
        <f>AC303/I303</f>
        <v>0.11719457013574659</v>
      </c>
      <c r="AS303" s="152">
        <f>SUM(AS274:AS302)</f>
        <v>0</v>
      </c>
      <c r="AT303" s="152">
        <f>SUM(AT274:AT302)</f>
        <v>0</v>
      </c>
    </row>
    <row r="304" ht="15" hidden="1">
      <c r="C304" s="195">
        <f>C303-C14</f>
        <v>0</v>
      </c>
    </row>
    <row r="305" spans="2:43" ht="15" hidden="1">
      <c r="B305" s="304" t="s">
        <v>103</v>
      </c>
      <c r="C305" s="305"/>
      <c r="D305" s="305"/>
      <c r="E305" s="305"/>
      <c r="F305" s="305"/>
      <c r="V305" s="157" t="s">
        <v>75</v>
      </c>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9"/>
    </row>
    <row r="306" spans="2:43" ht="15" hidden="1">
      <c r="B306" s="304" t="s">
        <v>287</v>
      </c>
      <c r="C306" s="305"/>
      <c r="D306" s="305"/>
      <c r="E306" s="305"/>
      <c r="F306" s="305"/>
      <c r="V306" s="157" t="s">
        <v>76</v>
      </c>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9"/>
    </row>
    <row r="307" spans="2:43" ht="15" hidden="1">
      <c r="B307" s="156"/>
      <c r="C307" s="156"/>
      <c r="D307" s="156"/>
      <c r="E307" s="156"/>
      <c r="F307" s="156"/>
      <c r="V307" s="157"/>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9"/>
    </row>
    <row r="308" spans="1:46" ht="15" hidden="1">
      <c r="A308" s="306" t="s">
        <v>105</v>
      </c>
      <c r="B308" s="306"/>
      <c r="C308" s="306"/>
      <c r="D308" s="306"/>
      <c r="E308" s="306"/>
      <c r="F308" s="306"/>
      <c r="G308" s="306"/>
      <c r="H308" s="306"/>
      <c r="I308" s="306"/>
      <c r="J308" s="306"/>
      <c r="K308" s="306"/>
      <c r="L308" s="306"/>
      <c r="M308" s="306"/>
      <c r="N308" s="306"/>
      <c r="O308" s="306"/>
      <c r="P308" s="306"/>
      <c r="Q308" s="306"/>
      <c r="R308" s="306"/>
      <c r="S308" s="306"/>
      <c r="T308" s="306"/>
      <c r="U308" s="306"/>
      <c r="V308" s="306"/>
      <c r="W308" s="306"/>
      <c r="X308" s="306"/>
      <c r="Y308" s="306"/>
      <c r="Z308" s="306"/>
      <c r="AA308" s="306"/>
      <c r="AB308" s="306"/>
      <c r="AC308" s="306"/>
      <c r="AD308" s="306"/>
      <c r="AE308" s="306"/>
      <c r="AF308" s="306"/>
      <c r="AG308" s="306"/>
      <c r="AH308" s="306"/>
      <c r="AI308" s="306"/>
      <c r="AJ308" s="306"/>
      <c r="AK308" s="306"/>
      <c r="AL308" s="306"/>
      <c r="AM308" s="306"/>
      <c r="AN308" s="306"/>
      <c r="AO308" s="306"/>
      <c r="AP308" s="306"/>
      <c r="AQ308" s="306"/>
      <c r="AR308" s="306"/>
      <c r="AS308" s="306"/>
      <c r="AT308" s="306"/>
    </row>
    <row r="309" spans="1:46" ht="15" hidden="1">
      <c r="A309" s="307"/>
      <c r="B309" s="307"/>
      <c r="C309" s="307"/>
      <c r="D309" s="307"/>
      <c r="E309" s="307"/>
      <c r="F309" s="307"/>
      <c r="G309" s="307"/>
      <c r="H309" s="307"/>
      <c r="I309" s="307"/>
      <c r="J309" s="307"/>
      <c r="K309" s="307"/>
      <c r="L309" s="307"/>
      <c r="M309" s="307"/>
      <c r="N309" s="307"/>
      <c r="O309" s="307"/>
      <c r="P309" s="307"/>
      <c r="Q309" s="307"/>
      <c r="R309" s="307"/>
      <c r="S309" s="307"/>
      <c r="T309" s="307"/>
      <c r="U309" s="307"/>
      <c r="V309" s="307"/>
      <c r="W309" s="307"/>
      <c r="X309" s="307"/>
      <c r="Y309" s="307"/>
      <c r="Z309" s="307"/>
      <c r="AA309" s="307"/>
      <c r="AB309" s="307"/>
      <c r="AC309" s="307"/>
      <c r="AD309" s="307"/>
      <c r="AE309" s="307"/>
      <c r="AF309" s="307"/>
      <c r="AG309" s="307"/>
      <c r="AH309" s="307"/>
      <c r="AI309" s="307"/>
      <c r="AJ309" s="307"/>
      <c r="AK309" s="307"/>
      <c r="AL309" s="307"/>
      <c r="AM309" s="307"/>
      <c r="AN309" s="307"/>
      <c r="AO309" s="307"/>
      <c r="AP309" s="307"/>
      <c r="AQ309" s="307"/>
      <c r="AR309" s="307"/>
      <c r="AS309" s="307"/>
      <c r="AT309" s="307"/>
    </row>
    <row r="310" spans="1:46" ht="14.25" customHeight="1" hidden="1">
      <c r="A310" s="299" t="s">
        <v>0</v>
      </c>
      <c r="B310" s="292" t="s">
        <v>77</v>
      </c>
      <c r="C310" s="301" t="s">
        <v>78</v>
      </c>
      <c r="D310" s="301"/>
      <c r="E310" s="301"/>
      <c r="F310" s="301"/>
      <c r="G310" s="301"/>
      <c r="H310" s="301"/>
      <c r="I310" s="301"/>
      <c r="J310" s="301"/>
      <c r="K310" s="301"/>
      <c r="L310" s="301"/>
      <c r="M310" s="301"/>
      <c r="N310" s="301"/>
      <c r="O310" s="301"/>
      <c r="P310" s="301"/>
      <c r="Q310" s="301"/>
      <c r="R310" s="301"/>
      <c r="S310" s="301"/>
      <c r="T310" s="301"/>
      <c r="U310" s="301"/>
      <c r="V310" s="301"/>
      <c r="W310" s="302" t="s">
        <v>79</v>
      </c>
      <c r="X310" s="302"/>
      <c r="Y310" s="302"/>
      <c r="Z310" s="302"/>
      <c r="AA310" s="302"/>
      <c r="AB310" s="302"/>
      <c r="AC310" s="302"/>
      <c r="AD310" s="302"/>
      <c r="AE310" s="302"/>
      <c r="AF310" s="302"/>
      <c r="AG310" s="302"/>
      <c r="AH310" s="302"/>
      <c r="AI310" s="302"/>
      <c r="AJ310" s="302"/>
      <c r="AK310" s="302"/>
      <c r="AL310" s="302"/>
      <c r="AM310" s="302"/>
      <c r="AN310" s="302"/>
      <c r="AO310" s="302"/>
      <c r="AP310" s="302"/>
      <c r="AQ310" s="302" t="s">
        <v>80</v>
      </c>
      <c r="AR310" s="302"/>
      <c r="AS310" s="302" t="s">
        <v>454</v>
      </c>
      <c r="AT310" s="302"/>
    </row>
    <row r="311" spans="1:46" ht="15" customHeight="1" hidden="1">
      <c r="A311" s="300"/>
      <c r="B311" s="293"/>
      <c r="C311" s="292" t="s">
        <v>81</v>
      </c>
      <c r="D311" s="303" t="s">
        <v>82</v>
      </c>
      <c r="E311" s="303"/>
      <c r="F311" s="303"/>
      <c r="G311" s="303"/>
      <c r="H311" s="303"/>
      <c r="I311" s="292" t="s">
        <v>83</v>
      </c>
      <c r="J311" s="288" t="s">
        <v>82</v>
      </c>
      <c r="K311" s="288"/>
      <c r="L311" s="288"/>
      <c r="M311" s="288"/>
      <c r="N311" s="288"/>
      <c r="O311" s="288"/>
      <c r="P311" s="288"/>
      <c r="Q311" s="288"/>
      <c r="R311" s="288"/>
      <c r="S311" s="288"/>
      <c r="T311" s="288"/>
      <c r="U311" s="288"/>
      <c r="V311" s="289" t="s">
        <v>84</v>
      </c>
      <c r="W311" s="292" t="s">
        <v>85</v>
      </c>
      <c r="X311" s="298" t="s">
        <v>82</v>
      </c>
      <c r="Y311" s="298"/>
      <c r="Z311" s="298"/>
      <c r="AA311" s="298"/>
      <c r="AB311" s="298"/>
      <c r="AC311" s="292" t="s">
        <v>83</v>
      </c>
      <c r="AD311" s="288" t="s">
        <v>82</v>
      </c>
      <c r="AE311" s="288"/>
      <c r="AF311" s="288"/>
      <c r="AG311" s="288"/>
      <c r="AH311" s="288"/>
      <c r="AI311" s="288"/>
      <c r="AJ311" s="288"/>
      <c r="AK311" s="288"/>
      <c r="AL311" s="288"/>
      <c r="AM311" s="288"/>
      <c r="AN311" s="288"/>
      <c r="AO311" s="288"/>
      <c r="AP311" s="289" t="s">
        <v>86</v>
      </c>
      <c r="AQ311" s="295" t="s">
        <v>87</v>
      </c>
      <c r="AR311" s="295" t="s">
        <v>88</v>
      </c>
      <c r="AS311" s="295" t="s">
        <v>85</v>
      </c>
      <c r="AT311" s="295" t="s">
        <v>83</v>
      </c>
    </row>
    <row r="312" spans="1:46" ht="15" customHeight="1" hidden="1">
      <c r="A312" s="300"/>
      <c r="B312" s="293"/>
      <c r="C312" s="293"/>
      <c r="D312" s="289" t="s">
        <v>89</v>
      </c>
      <c r="E312" s="289" t="s">
        <v>90</v>
      </c>
      <c r="F312" s="289" t="s">
        <v>91</v>
      </c>
      <c r="G312" s="289" t="s">
        <v>92</v>
      </c>
      <c r="H312" s="289" t="s">
        <v>93</v>
      </c>
      <c r="I312" s="293"/>
      <c r="J312" s="288" t="s">
        <v>94</v>
      </c>
      <c r="K312" s="288"/>
      <c r="L312" s="288"/>
      <c r="M312" s="288"/>
      <c r="N312" s="288"/>
      <c r="O312" s="288"/>
      <c r="P312" s="288" t="s">
        <v>396</v>
      </c>
      <c r="Q312" s="288"/>
      <c r="R312" s="288"/>
      <c r="S312" s="288"/>
      <c r="T312" s="288"/>
      <c r="U312" s="288"/>
      <c r="V312" s="290"/>
      <c r="W312" s="293"/>
      <c r="X312" s="289" t="s">
        <v>89</v>
      </c>
      <c r="Y312" s="289" t="s">
        <v>90</v>
      </c>
      <c r="Z312" s="289" t="s">
        <v>91</v>
      </c>
      <c r="AA312" s="289" t="s">
        <v>92</v>
      </c>
      <c r="AB312" s="289" t="s">
        <v>93</v>
      </c>
      <c r="AC312" s="293"/>
      <c r="AD312" s="288" t="s">
        <v>94</v>
      </c>
      <c r="AE312" s="288"/>
      <c r="AF312" s="288"/>
      <c r="AG312" s="288"/>
      <c r="AH312" s="288"/>
      <c r="AI312" s="288"/>
      <c r="AJ312" s="288" t="s">
        <v>396</v>
      </c>
      <c r="AK312" s="288"/>
      <c r="AL312" s="288"/>
      <c r="AM312" s="288"/>
      <c r="AN312" s="288"/>
      <c r="AO312" s="288"/>
      <c r="AP312" s="290"/>
      <c r="AQ312" s="296"/>
      <c r="AR312" s="296"/>
      <c r="AS312" s="296"/>
      <c r="AT312" s="296"/>
    </row>
    <row r="313" spans="1:46" ht="15.75" hidden="1">
      <c r="A313" s="161"/>
      <c r="B313" s="293"/>
      <c r="C313" s="293"/>
      <c r="D313" s="290"/>
      <c r="E313" s="290"/>
      <c r="F313" s="290"/>
      <c r="G313" s="290"/>
      <c r="H313" s="290"/>
      <c r="I313" s="293"/>
      <c r="J313" s="286" t="s">
        <v>25</v>
      </c>
      <c r="K313" s="254" t="s">
        <v>95</v>
      </c>
      <c r="L313" s="254"/>
      <c r="M313" s="254" t="s">
        <v>96</v>
      </c>
      <c r="N313" s="254"/>
      <c r="O313" s="254" t="s">
        <v>97</v>
      </c>
      <c r="P313" s="286" t="s">
        <v>25</v>
      </c>
      <c r="Q313" s="254" t="s">
        <v>95</v>
      </c>
      <c r="R313" s="254"/>
      <c r="S313" s="254" t="s">
        <v>96</v>
      </c>
      <c r="T313" s="254"/>
      <c r="U313" s="254" t="s">
        <v>97</v>
      </c>
      <c r="V313" s="290"/>
      <c r="W313" s="293"/>
      <c r="X313" s="290"/>
      <c r="Y313" s="290"/>
      <c r="Z313" s="290"/>
      <c r="AA313" s="290"/>
      <c r="AB313" s="290"/>
      <c r="AC313" s="293"/>
      <c r="AD313" s="286" t="s">
        <v>25</v>
      </c>
      <c r="AE313" s="254" t="s">
        <v>95</v>
      </c>
      <c r="AF313" s="254"/>
      <c r="AG313" s="254" t="s">
        <v>96</v>
      </c>
      <c r="AH313" s="254"/>
      <c r="AI313" s="254" t="s">
        <v>97</v>
      </c>
      <c r="AJ313" s="286" t="s">
        <v>25</v>
      </c>
      <c r="AK313" s="254" t="s">
        <v>95</v>
      </c>
      <c r="AL313" s="254"/>
      <c r="AM313" s="254" t="s">
        <v>96</v>
      </c>
      <c r="AN313" s="254"/>
      <c r="AO313" s="254" t="s">
        <v>97</v>
      </c>
      <c r="AP313" s="290"/>
      <c r="AQ313" s="296"/>
      <c r="AR313" s="296"/>
      <c r="AS313" s="296"/>
      <c r="AT313" s="296"/>
    </row>
    <row r="314" spans="1:46" ht="90" customHeight="1" hidden="1">
      <c r="A314" s="161"/>
      <c r="B314" s="294"/>
      <c r="C314" s="294"/>
      <c r="D314" s="291"/>
      <c r="E314" s="291"/>
      <c r="F314" s="291"/>
      <c r="G314" s="291"/>
      <c r="H314" s="291"/>
      <c r="I314" s="294"/>
      <c r="J314" s="287"/>
      <c r="K314" s="65" t="s">
        <v>98</v>
      </c>
      <c r="L314" s="65" t="s">
        <v>99</v>
      </c>
      <c r="M314" s="65" t="s">
        <v>98</v>
      </c>
      <c r="N314" s="65" t="s">
        <v>99</v>
      </c>
      <c r="O314" s="254"/>
      <c r="P314" s="287"/>
      <c r="Q314" s="65" t="s">
        <v>98</v>
      </c>
      <c r="R314" s="65" t="s">
        <v>99</v>
      </c>
      <c r="S314" s="65" t="s">
        <v>98</v>
      </c>
      <c r="T314" s="65" t="s">
        <v>99</v>
      </c>
      <c r="U314" s="254"/>
      <c r="V314" s="291"/>
      <c r="W314" s="294"/>
      <c r="X314" s="291"/>
      <c r="Y314" s="291"/>
      <c r="Z314" s="291"/>
      <c r="AA314" s="291"/>
      <c r="AB314" s="291"/>
      <c r="AC314" s="294"/>
      <c r="AD314" s="287"/>
      <c r="AE314" s="65" t="s">
        <v>98</v>
      </c>
      <c r="AF314" s="65" t="s">
        <v>99</v>
      </c>
      <c r="AG314" s="65" t="s">
        <v>98</v>
      </c>
      <c r="AH314" s="65" t="s">
        <v>99</v>
      </c>
      <c r="AI314" s="254"/>
      <c r="AJ314" s="287"/>
      <c r="AK314" s="65" t="s">
        <v>98</v>
      </c>
      <c r="AL314" s="65" t="s">
        <v>99</v>
      </c>
      <c r="AM314" s="65" t="s">
        <v>98</v>
      </c>
      <c r="AN314" s="65" t="s">
        <v>99</v>
      </c>
      <c r="AO314" s="254"/>
      <c r="AP314" s="291"/>
      <c r="AQ314" s="297"/>
      <c r="AR314" s="297"/>
      <c r="AS314" s="297"/>
      <c r="AT314" s="297"/>
    </row>
    <row r="315" spans="1:46" ht="15" hidden="1">
      <c r="A315" s="116" t="s">
        <v>100</v>
      </c>
      <c r="B315" s="117" t="s">
        <v>128</v>
      </c>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c r="AO315" s="131"/>
      <c r="AP315" s="131"/>
      <c r="AQ315" s="131"/>
      <c r="AR315" s="131"/>
      <c r="AS315" s="131"/>
      <c r="AT315" s="131"/>
    </row>
    <row r="316" spans="1:46" ht="15" hidden="1">
      <c r="A316" s="176">
        <v>1</v>
      </c>
      <c r="B316" s="199" t="s">
        <v>288</v>
      </c>
      <c r="C316" s="204">
        <f>SUM(D316:H316)</f>
        <v>0.7</v>
      </c>
      <c r="D316" s="205"/>
      <c r="E316" s="206">
        <v>0.2</v>
      </c>
      <c r="F316" s="206">
        <v>0.5</v>
      </c>
      <c r="G316" s="205"/>
      <c r="H316" s="205"/>
      <c r="I316" s="180">
        <f>J316+P316</f>
        <v>0</v>
      </c>
      <c r="J316" s="171">
        <f>SUM(K316:O316)</f>
        <v>0</v>
      </c>
      <c r="K316" s="131"/>
      <c r="L316" s="131"/>
      <c r="M316" s="131"/>
      <c r="N316" s="131"/>
      <c r="O316" s="131"/>
      <c r="P316" s="171">
        <f>SUM(Q316:U316)</f>
        <v>0</v>
      </c>
      <c r="Q316" s="131"/>
      <c r="R316" s="131"/>
      <c r="S316" s="131"/>
      <c r="T316" s="131"/>
      <c r="U316" s="131"/>
      <c r="V316" s="169">
        <f>D316*194.67+E316*173.04+F316*111.72+G316*111.72+H316*127.68+K316*86.255+L316*71.648+M316*84.489+N316*58.258+O316*53.065+Q316*72.658+R316*60.9+S316*74.716+T316*50.578+U316*46.62</f>
        <v>90.46799999999999</v>
      </c>
      <c r="W316" s="152">
        <f>SUM(X316:AB316)</f>
        <v>0.34</v>
      </c>
      <c r="X316" s="131"/>
      <c r="Y316" s="131"/>
      <c r="Z316" s="131">
        <v>0.34</v>
      </c>
      <c r="AA316" s="131"/>
      <c r="AB316" s="131"/>
      <c r="AC316" s="152">
        <f>AD316+AJ316</f>
        <v>0</v>
      </c>
      <c r="AD316" s="170">
        <f>SUM(AE316:AI316)</f>
        <v>0</v>
      </c>
      <c r="AE316" s="131"/>
      <c r="AF316" s="131"/>
      <c r="AG316" s="131"/>
      <c r="AH316" s="131"/>
      <c r="AI316" s="131"/>
      <c r="AJ316" s="170">
        <f>SUM(AK316:AO316)</f>
        <v>0</v>
      </c>
      <c r="AK316" s="131"/>
      <c r="AL316" s="131"/>
      <c r="AM316" s="131"/>
      <c r="AN316" s="131"/>
      <c r="AO316" s="131"/>
      <c r="AP316" s="131">
        <v>37.6</v>
      </c>
      <c r="AQ316" s="138">
        <f>W316/C316</f>
        <v>0.48571428571428577</v>
      </c>
      <c r="AR316" s="138"/>
      <c r="AS316" s="131"/>
      <c r="AT316" s="131"/>
    </row>
    <row r="317" spans="1:46" ht="15" hidden="1">
      <c r="A317" s="176">
        <f>A316+1</f>
        <v>2</v>
      </c>
      <c r="B317" s="199" t="s">
        <v>289</v>
      </c>
      <c r="C317" s="204">
        <f aca="true" t="shared" si="134" ref="C317:C345">SUM(D317:H317)</f>
        <v>1.5</v>
      </c>
      <c r="D317" s="205"/>
      <c r="E317" s="206"/>
      <c r="F317" s="206">
        <v>1</v>
      </c>
      <c r="G317" s="207">
        <v>0.5</v>
      </c>
      <c r="H317" s="205"/>
      <c r="I317" s="180">
        <f aca="true" t="shared" si="135" ref="I317:I345">J317+P317</f>
        <v>0</v>
      </c>
      <c r="J317" s="171">
        <f aca="true" t="shared" si="136" ref="J317:J345">SUM(K317:O317)</f>
        <v>0</v>
      </c>
      <c r="K317" s="131"/>
      <c r="L317" s="131"/>
      <c r="M317" s="131"/>
      <c r="N317" s="131"/>
      <c r="O317" s="131"/>
      <c r="P317" s="171">
        <f aca="true" t="shared" si="137" ref="P317:P345">SUM(Q317:U317)</f>
        <v>0</v>
      </c>
      <c r="Q317" s="131"/>
      <c r="R317" s="131"/>
      <c r="S317" s="131"/>
      <c r="T317" s="131"/>
      <c r="U317" s="131"/>
      <c r="V317" s="169">
        <f aca="true" t="shared" si="138" ref="V317:V345">D317*194.67+E317*173.04+F317*111.72+G317*111.72+H317*127.68+K317*86.255+L317*71.648+M317*84.489+N317*58.258+O317*53.065+Q317*72.658+R317*60.9+S317*74.716+T317*50.578+U317*46.62</f>
        <v>167.57999999999998</v>
      </c>
      <c r="W317" s="152">
        <f aca="true" t="shared" si="139" ref="W317:W345">SUM(X317:AB317)</f>
        <v>0.65</v>
      </c>
      <c r="X317" s="131"/>
      <c r="Y317" s="131"/>
      <c r="Z317" s="131">
        <v>0.65</v>
      </c>
      <c r="AA317" s="131"/>
      <c r="AB317" s="131"/>
      <c r="AC317" s="152">
        <f aca="true" t="shared" si="140" ref="AC317:AC345">AD317+AJ317</f>
        <v>0</v>
      </c>
      <c r="AD317" s="170">
        <f aca="true" t="shared" si="141" ref="AD317:AD345">SUM(AE317:AI317)</f>
        <v>0</v>
      </c>
      <c r="AE317" s="131"/>
      <c r="AF317" s="131"/>
      <c r="AG317" s="131"/>
      <c r="AH317" s="131"/>
      <c r="AI317" s="131"/>
      <c r="AJ317" s="170">
        <f aca="true" t="shared" si="142" ref="AJ317:AJ345">SUM(AK317:AO317)</f>
        <v>0</v>
      </c>
      <c r="AK317" s="131"/>
      <c r="AL317" s="131"/>
      <c r="AM317" s="131"/>
      <c r="AN317" s="131"/>
      <c r="AO317" s="131"/>
      <c r="AP317" s="131">
        <v>74</v>
      </c>
      <c r="AQ317" s="138">
        <f aca="true" t="shared" si="143" ref="AQ317:AQ345">W317/C317</f>
        <v>0.43333333333333335</v>
      </c>
      <c r="AR317" s="138"/>
      <c r="AS317" s="131"/>
      <c r="AT317" s="131"/>
    </row>
    <row r="318" spans="1:46" ht="15" hidden="1">
      <c r="A318" s="176">
        <f aca="true" t="shared" si="144" ref="A318:A345">A317+1</f>
        <v>3</v>
      </c>
      <c r="B318" s="199" t="s">
        <v>290</v>
      </c>
      <c r="C318" s="204">
        <f t="shared" si="134"/>
        <v>3.1</v>
      </c>
      <c r="D318" s="205"/>
      <c r="E318" s="206"/>
      <c r="F318" s="206">
        <v>3.1</v>
      </c>
      <c r="G318" s="207"/>
      <c r="H318" s="205"/>
      <c r="I318" s="180">
        <f t="shared" si="135"/>
        <v>0</v>
      </c>
      <c r="J318" s="171">
        <f t="shared" si="136"/>
        <v>0</v>
      </c>
      <c r="K318" s="131"/>
      <c r="L318" s="131"/>
      <c r="M318" s="131"/>
      <c r="N318" s="131"/>
      <c r="O318" s="131"/>
      <c r="P318" s="171">
        <f t="shared" si="137"/>
        <v>0</v>
      </c>
      <c r="Q318" s="131"/>
      <c r="R318" s="131"/>
      <c r="S318" s="131"/>
      <c r="T318" s="131"/>
      <c r="U318" s="131"/>
      <c r="V318" s="169">
        <f t="shared" si="138"/>
        <v>346.332</v>
      </c>
      <c r="W318" s="152">
        <f t="shared" si="139"/>
        <v>0.27</v>
      </c>
      <c r="X318" s="131"/>
      <c r="Y318" s="131"/>
      <c r="Z318" s="131">
        <v>0.27</v>
      </c>
      <c r="AA318" s="131"/>
      <c r="AB318" s="131"/>
      <c r="AC318" s="152">
        <f t="shared" si="140"/>
        <v>0</v>
      </c>
      <c r="AD318" s="170">
        <f t="shared" si="141"/>
        <v>0</v>
      </c>
      <c r="AE318" s="131"/>
      <c r="AF318" s="131"/>
      <c r="AG318" s="131"/>
      <c r="AH318" s="131"/>
      <c r="AI318" s="131"/>
      <c r="AJ318" s="170">
        <f t="shared" si="142"/>
        <v>0</v>
      </c>
      <c r="AK318" s="131"/>
      <c r="AL318" s="131"/>
      <c r="AM318" s="131"/>
      <c r="AN318" s="131"/>
      <c r="AO318" s="131"/>
      <c r="AP318" s="131">
        <v>30</v>
      </c>
      <c r="AQ318" s="138">
        <f t="shared" si="143"/>
        <v>0.08709677419354839</v>
      </c>
      <c r="AR318" s="138"/>
      <c r="AS318" s="131"/>
      <c r="AT318" s="131"/>
    </row>
    <row r="319" spans="1:46" ht="15" hidden="1">
      <c r="A319" s="176">
        <f t="shared" si="144"/>
        <v>4</v>
      </c>
      <c r="B319" s="199" t="s">
        <v>291</v>
      </c>
      <c r="C319" s="204">
        <f t="shared" si="134"/>
        <v>1</v>
      </c>
      <c r="D319" s="205"/>
      <c r="E319" s="206"/>
      <c r="F319" s="206">
        <v>1</v>
      </c>
      <c r="G319" s="207"/>
      <c r="H319" s="205"/>
      <c r="I319" s="180">
        <f t="shared" si="135"/>
        <v>0</v>
      </c>
      <c r="J319" s="171">
        <f t="shared" si="136"/>
        <v>0</v>
      </c>
      <c r="K319" s="131"/>
      <c r="L319" s="131"/>
      <c r="M319" s="131"/>
      <c r="N319" s="131"/>
      <c r="O319" s="131"/>
      <c r="P319" s="171">
        <f t="shared" si="137"/>
        <v>0</v>
      </c>
      <c r="Q319" s="131"/>
      <c r="R319" s="131"/>
      <c r="S319" s="131"/>
      <c r="T319" s="131"/>
      <c r="U319" s="131"/>
      <c r="V319" s="169">
        <f t="shared" si="138"/>
        <v>111.72</v>
      </c>
      <c r="W319" s="152">
        <f t="shared" si="139"/>
        <v>0.9</v>
      </c>
      <c r="X319" s="131"/>
      <c r="Y319" s="131"/>
      <c r="Z319" s="131">
        <v>0.9</v>
      </c>
      <c r="AA319" s="131"/>
      <c r="AB319" s="131"/>
      <c r="AC319" s="152">
        <f t="shared" si="140"/>
        <v>0</v>
      </c>
      <c r="AD319" s="170">
        <f t="shared" si="141"/>
        <v>0</v>
      </c>
      <c r="AE319" s="131"/>
      <c r="AF319" s="131"/>
      <c r="AG319" s="131"/>
      <c r="AH319" s="131"/>
      <c r="AI319" s="131"/>
      <c r="AJ319" s="170">
        <f t="shared" si="142"/>
        <v>0</v>
      </c>
      <c r="AK319" s="131"/>
      <c r="AL319" s="131"/>
      <c r="AM319" s="131"/>
      <c r="AN319" s="131"/>
      <c r="AO319" s="131"/>
      <c r="AP319" s="131">
        <v>100</v>
      </c>
      <c r="AQ319" s="138">
        <f t="shared" si="143"/>
        <v>0.9</v>
      </c>
      <c r="AR319" s="138"/>
      <c r="AS319" s="131"/>
      <c r="AT319" s="131"/>
    </row>
    <row r="320" spans="1:46" ht="15" hidden="1">
      <c r="A320" s="176">
        <f t="shared" si="144"/>
        <v>5</v>
      </c>
      <c r="B320" s="199" t="s">
        <v>292</v>
      </c>
      <c r="C320" s="204">
        <f t="shared" si="134"/>
        <v>1</v>
      </c>
      <c r="D320" s="205"/>
      <c r="E320" s="206"/>
      <c r="F320" s="206">
        <v>1</v>
      </c>
      <c r="G320" s="207"/>
      <c r="H320" s="205"/>
      <c r="I320" s="180">
        <f t="shared" si="135"/>
        <v>0</v>
      </c>
      <c r="J320" s="171">
        <f t="shared" si="136"/>
        <v>0</v>
      </c>
      <c r="K320" s="131"/>
      <c r="L320" s="131"/>
      <c r="M320" s="131"/>
      <c r="N320" s="131"/>
      <c r="O320" s="131"/>
      <c r="P320" s="171">
        <f t="shared" si="137"/>
        <v>0</v>
      </c>
      <c r="Q320" s="131"/>
      <c r="R320" s="131"/>
      <c r="S320" s="131"/>
      <c r="T320" s="131"/>
      <c r="U320" s="131"/>
      <c r="V320" s="169">
        <f t="shared" si="138"/>
        <v>111.72</v>
      </c>
      <c r="W320" s="152">
        <f t="shared" si="139"/>
        <v>0.895</v>
      </c>
      <c r="X320" s="131"/>
      <c r="Y320" s="131"/>
      <c r="Z320" s="131">
        <v>0.895</v>
      </c>
      <c r="AA320" s="131"/>
      <c r="AB320" s="131"/>
      <c r="AC320" s="152">
        <f t="shared" si="140"/>
        <v>0</v>
      </c>
      <c r="AD320" s="170">
        <f t="shared" si="141"/>
        <v>0</v>
      </c>
      <c r="AE320" s="131"/>
      <c r="AF320" s="131"/>
      <c r="AG320" s="131"/>
      <c r="AH320" s="131"/>
      <c r="AI320" s="131"/>
      <c r="AJ320" s="170">
        <f t="shared" si="142"/>
        <v>0</v>
      </c>
      <c r="AK320" s="131"/>
      <c r="AL320" s="131"/>
      <c r="AM320" s="131"/>
      <c r="AN320" s="131"/>
      <c r="AO320" s="131"/>
      <c r="AP320" s="131">
        <v>104</v>
      </c>
      <c r="AQ320" s="138">
        <f t="shared" si="143"/>
        <v>0.895</v>
      </c>
      <c r="AR320" s="138"/>
      <c r="AS320" s="131"/>
      <c r="AT320" s="131"/>
    </row>
    <row r="321" spans="1:46" ht="15" hidden="1">
      <c r="A321" s="176">
        <f t="shared" si="144"/>
        <v>6</v>
      </c>
      <c r="B321" s="199" t="s">
        <v>293</v>
      </c>
      <c r="C321" s="204">
        <f t="shared" si="134"/>
        <v>1</v>
      </c>
      <c r="D321" s="205"/>
      <c r="E321" s="206"/>
      <c r="F321" s="206">
        <v>0.3</v>
      </c>
      <c r="G321" s="207">
        <v>0.7</v>
      </c>
      <c r="H321" s="205"/>
      <c r="I321" s="180">
        <f t="shared" si="135"/>
        <v>1</v>
      </c>
      <c r="J321" s="171">
        <f t="shared" si="136"/>
        <v>1</v>
      </c>
      <c r="K321" s="131"/>
      <c r="L321" s="131">
        <v>1</v>
      </c>
      <c r="M321" s="131"/>
      <c r="N321" s="131"/>
      <c r="O321" s="131"/>
      <c r="P321" s="171">
        <f t="shared" si="137"/>
        <v>0</v>
      </c>
      <c r="Q321" s="131"/>
      <c r="R321" s="131"/>
      <c r="S321" s="131"/>
      <c r="T321" s="131"/>
      <c r="U321" s="131"/>
      <c r="V321" s="169">
        <f t="shared" si="138"/>
        <v>183.368</v>
      </c>
      <c r="W321" s="152">
        <f t="shared" si="139"/>
        <v>1</v>
      </c>
      <c r="X321" s="131"/>
      <c r="Y321" s="131"/>
      <c r="Z321" s="131">
        <v>1</v>
      </c>
      <c r="AA321" s="131"/>
      <c r="AB321" s="131"/>
      <c r="AC321" s="152">
        <f t="shared" si="140"/>
        <v>0</v>
      </c>
      <c r="AD321" s="170">
        <f t="shared" si="141"/>
        <v>0</v>
      </c>
      <c r="AE321" s="131"/>
      <c r="AF321" s="131"/>
      <c r="AG321" s="131"/>
      <c r="AH321" s="131"/>
      <c r="AI321" s="131"/>
      <c r="AJ321" s="170">
        <f t="shared" si="142"/>
        <v>0</v>
      </c>
      <c r="AK321" s="131"/>
      <c r="AL321" s="131"/>
      <c r="AM321" s="131"/>
      <c r="AN321" s="131"/>
      <c r="AO321" s="131"/>
      <c r="AP321" s="131">
        <v>123.8</v>
      </c>
      <c r="AQ321" s="138">
        <f t="shared" si="143"/>
        <v>1</v>
      </c>
      <c r="AR321" s="138">
        <f>AC321/I321</f>
        <v>0</v>
      </c>
      <c r="AS321" s="131"/>
      <c r="AT321" s="131"/>
    </row>
    <row r="322" spans="1:46" ht="15" hidden="1">
      <c r="A322" s="176">
        <f t="shared" si="144"/>
        <v>7</v>
      </c>
      <c r="B322" s="199" t="s">
        <v>294</v>
      </c>
      <c r="C322" s="204">
        <f t="shared" si="134"/>
        <v>1.013</v>
      </c>
      <c r="D322" s="205"/>
      <c r="E322" s="206">
        <v>0.963</v>
      </c>
      <c r="F322" s="206">
        <v>0.05</v>
      </c>
      <c r="G322" s="207"/>
      <c r="H322" s="205"/>
      <c r="I322" s="180">
        <f t="shared" si="135"/>
        <v>0</v>
      </c>
      <c r="J322" s="171">
        <f t="shared" si="136"/>
        <v>0</v>
      </c>
      <c r="K322" s="131"/>
      <c r="L322" s="131"/>
      <c r="M322" s="131"/>
      <c r="N322" s="131"/>
      <c r="O322" s="131"/>
      <c r="P322" s="171">
        <f t="shared" si="137"/>
        <v>0</v>
      </c>
      <c r="Q322" s="131"/>
      <c r="R322" s="131"/>
      <c r="S322" s="131"/>
      <c r="T322" s="131"/>
      <c r="U322" s="131"/>
      <c r="V322" s="169">
        <f t="shared" si="138"/>
        <v>172.22352</v>
      </c>
      <c r="W322" s="152">
        <f t="shared" si="139"/>
        <v>0.34</v>
      </c>
      <c r="X322" s="131"/>
      <c r="Y322" s="131"/>
      <c r="Z322" s="131">
        <v>0.34</v>
      </c>
      <c r="AA322" s="131"/>
      <c r="AB322" s="131"/>
      <c r="AC322" s="152">
        <f t="shared" si="140"/>
        <v>0</v>
      </c>
      <c r="AD322" s="170">
        <f t="shared" si="141"/>
        <v>0</v>
      </c>
      <c r="AE322" s="131"/>
      <c r="AF322" s="131"/>
      <c r="AG322" s="131"/>
      <c r="AH322" s="131"/>
      <c r="AI322" s="131"/>
      <c r="AJ322" s="170">
        <f t="shared" si="142"/>
        <v>0</v>
      </c>
      <c r="AK322" s="131"/>
      <c r="AL322" s="131"/>
      <c r="AM322" s="131"/>
      <c r="AN322" s="131"/>
      <c r="AO322" s="131"/>
      <c r="AP322" s="131">
        <v>38</v>
      </c>
      <c r="AQ322" s="138">
        <f t="shared" si="143"/>
        <v>0.3356367226061205</v>
      </c>
      <c r="AR322" s="138"/>
      <c r="AS322" s="131"/>
      <c r="AT322" s="131"/>
    </row>
    <row r="323" spans="1:46" ht="15" hidden="1">
      <c r="A323" s="176">
        <f t="shared" si="144"/>
        <v>8</v>
      </c>
      <c r="B323" s="199" t="s">
        <v>295</v>
      </c>
      <c r="C323" s="204">
        <f t="shared" si="134"/>
        <v>3.595</v>
      </c>
      <c r="D323" s="205"/>
      <c r="E323" s="206">
        <v>1.747</v>
      </c>
      <c r="F323" s="206">
        <v>1.848</v>
      </c>
      <c r="G323" s="207"/>
      <c r="H323" s="205"/>
      <c r="I323" s="180">
        <f t="shared" si="135"/>
        <v>0.5</v>
      </c>
      <c r="J323" s="171">
        <f t="shared" si="136"/>
        <v>0</v>
      </c>
      <c r="K323" s="131"/>
      <c r="L323" s="131"/>
      <c r="M323" s="131"/>
      <c r="N323" s="131"/>
      <c r="O323" s="131"/>
      <c r="P323" s="171">
        <f t="shared" si="137"/>
        <v>0.5</v>
      </c>
      <c r="Q323" s="131"/>
      <c r="R323" s="131">
        <v>0.5</v>
      </c>
      <c r="S323" s="131"/>
      <c r="T323" s="131"/>
      <c r="U323" s="131"/>
      <c r="V323" s="169">
        <f t="shared" si="138"/>
        <v>539.2094400000001</v>
      </c>
      <c r="W323" s="152">
        <f t="shared" si="139"/>
        <v>0.27899999999999997</v>
      </c>
      <c r="X323" s="131"/>
      <c r="Y323" s="131">
        <v>0.074</v>
      </c>
      <c r="Z323" s="131">
        <v>0.205</v>
      </c>
      <c r="AA323" s="131"/>
      <c r="AB323" s="131"/>
      <c r="AC323" s="152">
        <f t="shared" si="140"/>
        <v>0</v>
      </c>
      <c r="AD323" s="170">
        <f t="shared" si="141"/>
        <v>0</v>
      </c>
      <c r="AE323" s="131"/>
      <c r="AF323" s="131"/>
      <c r="AG323" s="131"/>
      <c r="AH323" s="131"/>
      <c r="AI323" s="131"/>
      <c r="AJ323" s="170">
        <f t="shared" si="142"/>
        <v>0</v>
      </c>
      <c r="AK323" s="131"/>
      <c r="AL323" s="131"/>
      <c r="AM323" s="131"/>
      <c r="AN323" s="131"/>
      <c r="AO323" s="131"/>
      <c r="AP323" s="131">
        <v>36</v>
      </c>
      <c r="AQ323" s="138">
        <f t="shared" si="143"/>
        <v>0.0776077885952712</v>
      </c>
      <c r="AR323" s="138">
        <f>AC323/I323</f>
        <v>0</v>
      </c>
      <c r="AS323" s="131"/>
      <c r="AT323" s="131"/>
    </row>
    <row r="324" spans="1:46" ht="15" hidden="1">
      <c r="A324" s="176">
        <f t="shared" si="144"/>
        <v>9</v>
      </c>
      <c r="B324" s="199" t="s">
        <v>296</v>
      </c>
      <c r="C324" s="204">
        <f t="shared" si="134"/>
        <v>1</v>
      </c>
      <c r="D324" s="205"/>
      <c r="E324" s="206"/>
      <c r="F324" s="206">
        <v>1</v>
      </c>
      <c r="G324" s="207"/>
      <c r="H324" s="205"/>
      <c r="I324" s="180">
        <f t="shared" si="135"/>
        <v>0.15</v>
      </c>
      <c r="J324" s="171">
        <f t="shared" si="136"/>
        <v>0.15</v>
      </c>
      <c r="K324" s="131"/>
      <c r="L324" s="131">
        <v>0.15</v>
      </c>
      <c r="M324" s="131"/>
      <c r="N324" s="131"/>
      <c r="O324" s="131"/>
      <c r="P324" s="171">
        <f t="shared" si="137"/>
        <v>0</v>
      </c>
      <c r="Q324" s="131"/>
      <c r="R324" s="131"/>
      <c r="S324" s="131"/>
      <c r="T324" s="131"/>
      <c r="U324" s="131"/>
      <c r="V324" s="169">
        <f t="shared" si="138"/>
        <v>122.46719999999999</v>
      </c>
      <c r="W324" s="152">
        <f t="shared" si="139"/>
        <v>0.65</v>
      </c>
      <c r="X324" s="131"/>
      <c r="Y324" s="131"/>
      <c r="Z324" s="131">
        <v>0.65</v>
      </c>
      <c r="AA324" s="131"/>
      <c r="AB324" s="131"/>
      <c r="AC324" s="152">
        <f t="shared" si="140"/>
        <v>0</v>
      </c>
      <c r="AD324" s="170">
        <f t="shared" si="141"/>
        <v>0</v>
      </c>
      <c r="AE324" s="131"/>
      <c r="AF324" s="131"/>
      <c r="AG324" s="131"/>
      <c r="AH324" s="131"/>
      <c r="AI324" s="131"/>
      <c r="AJ324" s="170">
        <f t="shared" si="142"/>
        <v>0</v>
      </c>
      <c r="AK324" s="131"/>
      <c r="AL324" s="131"/>
      <c r="AM324" s="131"/>
      <c r="AN324" s="131"/>
      <c r="AO324" s="131"/>
      <c r="AP324" s="131">
        <v>72.5</v>
      </c>
      <c r="AQ324" s="138">
        <f t="shared" si="143"/>
        <v>0.65</v>
      </c>
      <c r="AR324" s="138">
        <f>AC324/I324</f>
        <v>0</v>
      </c>
      <c r="AS324" s="131"/>
      <c r="AT324" s="131"/>
    </row>
    <row r="325" spans="1:46" ht="15" hidden="1">
      <c r="A325" s="176">
        <f t="shared" si="144"/>
        <v>10</v>
      </c>
      <c r="B325" s="199" t="s">
        <v>297</v>
      </c>
      <c r="C325" s="204">
        <f t="shared" si="134"/>
        <v>1.407</v>
      </c>
      <c r="D325" s="205"/>
      <c r="E325" s="206">
        <v>1.162</v>
      </c>
      <c r="F325" s="206">
        <v>0.245</v>
      </c>
      <c r="G325" s="207"/>
      <c r="H325" s="205"/>
      <c r="I325" s="180">
        <f t="shared" si="135"/>
        <v>0</v>
      </c>
      <c r="J325" s="171">
        <f t="shared" si="136"/>
        <v>0</v>
      </c>
      <c r="K325" s="131"/>
      <c r="L325" s="131"/>
      <c r="M325" s="131"/>
      <c r="N325" s="131"/>
      <c r="O325" s="131"/>
      <c r="P325" s="171">
        <f t="shared" si="137"/>
        <v>0</v>
      </c>
      <c r="Q325" s="131"/>
      <c r="R325" s="131"/>
      <c r="S325" s="131"/>
      <c r="T325" s="131"/>
      <c r="U325" s="131"/>
      <c r="V325" s="169">
        <f t="shared" si="138"/>
        <v>228.44387999999998</v>
      </c>
      <c r="W325" s="152">
        <f t="shared" si="139"/>
        <v>0.5660000000000001</v>
      </c>
      <c r="X325" s="131"/>
      <c r="Y325" s="131">
        <v>0.25</v>
      </c>
      <c r="Z325" s="131">
        <v>0.316</v>
      </c>
      <c r="AA325" s="131"/>
      <c r="AB325" s="131"/>
      <c r="AC325" s="152">
        <f t="shared" si="140"/>
        <v>0</v>
      </c>
      <c r="AD325" s="170">
        <f t="shared" si="141"/>
        <v>0</v>
      </c>
      <c r="AE325" s="131"/>
      <c r="AF325" s="131"/>
      <c r="AG325" s="131"/>
      <c r="AH325" s="131"/>
      <c r="AI325" s="131"/>
      <c r="AJ325" s="170">
        <f t="shared" si="142"/>
        <v>0</v>
      </c>
      <c r="AK325" s="131"/>
      <c r="AL325" s="131"/>
      <c r="AM325" s="131"/>
      <c r="AN325" s="131"/>
      <c r="AO325" s="131"/>
      <c r="AP325" s="131">
        <v>78</v>
      </c>
      <c r="AQ325" s="138">
        <f t="shared" si="143"/>
        <v>0.40227434257285005</v>
      </c>
      <c r="AR325" s="138"/>
      <c r="AS325" s="131"/>
      <c r="AT325" s="131"/>
    </row>
    <row r="326" spans="1:46" ht="15" hidden="1">
      <c r="A326" s="176">
        <f t="shared" si="144"/>
        <v>11</v>
      </c>
      <c r="B326" s="199" t="s">
        <v>298</v>
      </c>
      <c r="C326" s="204">
        <f t="shared" si="134"/>
        <v>4.5</v>
      </c>
      <c r="D326" s="205"/>
      <c r="E326" s="206">
        <v>0.15</v>
      </c>
      <c r="F326" s="206">
        <v>0.85</v>
      </c>
      <c r="G326" s="207">
        <v>1</v>
      </c>
      <c r="H326" s="205">
        <v>2.5</v>
      </c>
      <c r="I326" s="180">
        <f t="shared" si="135"/>
        <v>0</v>
      </c>
      <c r="J326" s="171">
        <f t="shared" si="136"/>
        <v>0</v>
      </c>
      <c r="K326" s="131"/>
      <c r="L326" s="131"/>
      <c r="M326" s="131"/>
      <c r="N326" s="131"/>
      <c r="O326" s="131"/>
      <c r="P326" s="171">
        <f t="shared" si="137"/>
        <v>0</v>
      </c>
      <c r="Q326" s="131"/>
      <c r="R326" s="131"/>
      <c r="S326" s="131"/>
      <c r="T326" s="131"/>
      <c r="U326" s="131"/>
      <c r="V326" s="169">
        <f t="shared" si="138"/>
        <v>551.8380000000001</v>
      </c>
      <c r="W326" s="152">
        <f t="shared" si="139"/>
        <v>0.6</v>
      </c>
      <c r="X326" s="131"/>
      <c r="Y326" s="131"/>
      <c r="Z326" s="131">
        <v>0.6</v>
      </c>
      <c r="AA326" s="131"/>
      <c r="AB326" s="131"/>
      <c r="AC326" s="152">
        <f t="shared" si="140"/>
        <v>0</v>
      </c>
      <c r="AD326" s="170">
        <f t="shared" si="141"/>
        <v>0</v>
      </c>
      <c r="AE326" s="131"/>
      <c r="AF326" s="131"/>
      <c r="AG326" s="131"/>
      <c r="AH326" s="131"/>
      <c r="AI326" s="131"/>
      <c r="AJ326" s="170">
        <f t="shared" si="142"/>
        <v>0</v>
      </c>
      <c r="AK326" s="131"/>
      <c r="AL326" s="131"/>
      <c r="AM326" s="131"/>
      <c r="AN326" s="131"/>
      <c r="AO326" s="131"/>
      <c r="AP326" s="131">
        <v>111.2</v>
      </c>
      <c r="AQ326" s="138">
        <f t="shared" si="143"/>
        <v>0.13333333333333333</v>
      </c>
      <c r="AR326" s="138"/>
      <c r="AS326" s="131"/>
      <c r="AT326" s="131"/>
    </row>
    <row r="327" spans="1:46" ht="15" hidden="1">
      <c r="A327" s="176">
        <f t="shared" si="144"/>
        <v>12</v>
      </c>
      <c r="B327" s="199" t="s">
        <v>299</v>
      </c>
      <c r="C327" s="204">
        <f t="shared" si="134"/>
        <v>4</v>
      </c>
      <c r="D327" s="205"/>
      <c r="E327" s="206">
        <v>0.3</v>
      </c>
      <c r="F327" s="206">
        <v>3.7</v>
      </c>
      <c r="G327" s="207"/>
      <c r="H327" s="205"/>
      <c r="I327" s="180">
        <f t="shared" si="135"/>
        <v>0</v>
      </c>
      <c r="J327" s="171">
        <f t="shared" si="136"/>
        <v>0</v>
      </c>
      <c r="K327" s="131"/>
      <c r="L327" s="131"/>
      <c r="M327" s="131"/>
      <c r="N327" s="131"/>
      <c r="O327" s="131"/>
      <c r="P327" s="171">
        <f t="shared" si="137"/>
        <v>0</v>
      </c>
      <c r="Q327" s="131"/>
      <c r="R327" s="131"/>
      <c r="S327" s="131"/>
      <c r="T327" s="131"/>
      <c r="U327" s="131"/>
      <c r="V327" s="169">
        <f t="shared" si="138"/>
        <v>465.276</v>
      </c>
      <c r="W327" s="152">
        <f t="shared" si="139"/>
        <v>0.7</v>
      </c>
      <c r="X327" s="131"/>
      <c r="Y327" s="131"/>
      <c r="Z327" s="131">
        <v>0.7</v>
      </c>
      <c r="AA327" s="131"/>
      <c r="AB327" s="131"/>
      <c r="AC327" s="152">
        <f t="shared" si="140"/>
        <v>0</v>
      </c>
      <c r="AD327" s="170">
        <f t="shared" si="141"/>
        <v>0</v>
      </c>
      <c r="AE327" s="131"/>
      <c r="AF327" s="131"/>
      <c r="AG327" s="131"/>
      <c r="AH327" s="131"/>
      <c r="AI327" s="131"/>
      <c r="AJ327" s="170">
        <f t="shared" si="142"/>
        <v>0</v>
      </c>
      <c r="AK327" s="131"/>
      <c r="AL327" s="131"/>
      <c r="AM327" s="131"/>
      <c r="AN327" s="131"/>
      <c r="AO327" s="131"/>
      <c r="AP327" s="131">
        <v>80</v>
      </c>
      <c r="AQ327" s="138">
        <f t="shared" si="143"/>
        <v>0.175</v>
      </c>
      <c r="AR327" s="138"/>
      <c r="AS327" s="131"/>
      <c r="AT327" s="131"/>
    </row>
    <row r="328" spans="1:46" ht="15" hidden="1">
      <c r="A328" s="176">
        <f t="shared" si="144"/>
        <v>13</v>
      </c>
      <c r="B328" s="199" t="s">
        <v>300</v>
      </c>
      <c r="C328" s="204">
        <f t="shared" si="134"/>
        <v>10.44</v>
      </c>
      <c r="D328" s="205"/>
      <c r="E328" s="206">
        <v>5.037</v>
      </c>
      <c r="F328" s="206">
        <v>5.403</v>
      </c>
      <c r="G328" s="207"/>
      <c r="H328" s="205"/>
      <c r="I328" s="180">
        <f t="shared" si="135"/>
        <v>0</v>
      </c>
      <c r="J328" s="171">
        <f t="shared" si="136"/>
        <v>0</v>
      </c>
      <c r="K328" s="131"/>
      <c r="L328" s="131"/>
      <c r="M328" s="131"/>
      <c r="N328" s="131"/>
      <c r="O328" s="131"/>
      <c r="P328" s="171">
        <f t="shared" si="137"/>
        <v>0</v>
      </c>
      <c r="Q328" s="131"/>
      <c r="R328" s="131"/>
      <c r="S328" s="131"/>
      <c r="T328" s="131"/>
      <c r="U328" s="131"/>
      <c r="V328" s="169">
        <f t="shared" si="138"/>
        <v>1475.2256399999999</v>
      </c>
      <c r="W328" s="152">
        <f t="shared" si="139"/>
        <v>5.3</v>
      </c>
      <c r="X328" s="131"/>
      <c r="Y328" s="131">
        <v>1.3</v>
      </c>
      <c r="Z328" s="131">
        <v>4</v>
      </c>
      <c r="AA328" s="131"/>
      <c r="AB328" s="131"/>
      <c r="AC328" s="152">
        <f t="shared" si="140"/>
        <v>0</v>
      </c>
      <c r="AD328" s="170">
        <f t="shared" si="141"/>
        <v>0</v>
      </c>
      <c r="AE328" s="131"/>
      <c r="AF328" s="131"/>
      <c r="AG328" s="131"/>
      <c r="AH328" s="131"/>
      <c r="AI328" s="131"/>
      <c r="AJ328" s="170">
        <f t="shared" si="142"/>
        <v>0</v>
      </c>
      <c r="AK328" s="131"/>
      <c r="AL328" s="131"/>
      <c r="AM328" s="131"/>
      <c r="AN328" s="131"/>
      <c r="AO328" s="131"/>
      <c r="AP328" s="131">
        <v>658</v>
      </c>
      <c r="AQ328" s="138">
        <f t="shared" si="143"/>
        <v>0.5076628352490421</v>
      </c>
      <c r="AR328" s="138"/>
      <c r="AS328" s="131"/>
      <c r="AT328" s="131"/>
    </row>
    <row r="329" spans="1:46" ht="15" hidden="1">
      <c r="A329" s="176">
        <f t="shared" si="144"/>
        <v>14</v>
      </c>
      <c r="B329" s="199" t="s">
        <v>301</v>
      </c>
      <c r="C329" s="204">
        <f t="shared" si="134"/>
        <v>2.01</v>
      </c>
      <c r="D329" s="205">
        <v>0.125</v>
      </c>
      <c r="E329" s="206">
        <v>0.234</v>
      </c>
      <c r="F329" s="206">
        <v>1.651</v>
      </c>
      <c r="G329" s="207"/>
      <c r="H329" s="205"/>
      <c r="I329" s="180">
        <f t="shared" si="135"/>
        <v>0</v>
      </c>
      <c r="J329" s="171">
        <f t="shared" si="136"/>
        <v>0</v>
      </c>
      <c r="K329" s="131"/>
      <c r="L329" s="131"/>
      <c r="M329" s="131"/>
      <c r="N329" s="131"/>
      <c r="O329" s="131"/>
      <c r="P329" s="171">
        <f t="shared" si="137"/>
        <v>0</v>
      </c>
      <c r="Q329" s="131"/>
      <c r="R329" s="131"/>
      <c r="S329" s="131"/>
      <c r="T329" s="131"/>
      <c r="U329" s="131"/>
      <c r="V329" s="169">
        <f t="shared" si="138"/>
        <v>249.27483</v>
      </c>
      <c r="W329" s="152">
        <f t="shared" si="139"/>
        <v>1.129</v>
      </c>
      <c r="X329" s="131"/>
      <c r="Y329" s="131">
        <v>0.102</v>
      </c>
      <c r="Z329" s="131">
        <v>1.027</v>
      </c>
      <c r="AA329" s="131"/>
      <c r="AB329" s="131"/>
      <c r="AC329" s="152">
        <f t="shared" si="140"/>
        <v>0</v>
      </c>
      <c r="AD329" s="170">
        <f t="shared" si="141"/>
        <v>0</v>
      </c>
      <c r="AE329" s="131"/>
      <c r="AF329" s="131"/>
      <c r="AG329" s="131"/>
      <c r="AH329" s="131"/>
      <c r="AI329" s="131"/>
      <c r="AJ329" s="170">
        <f t="shared" si="142"/>
        <v>0</v>
      </c>
      <c r="AK329" s="131"/>
      <c r="AL329" s="131"/>
      <c r="AM329" s="131"/>
      <c r="AN329" s="131"/>
      <c r="AO329" s="131"/>
      <c r="AP329" s="131">
        <v>140</v>
      </c>
      <c r="AQ329" s="138">
        <f t="shared" si="143"/>
        <v>0.5616915422885572</v>
      </c>
      <c r="AR329" s="138"/>
      <c r="AS329" s="131"/>
      <c r="AT329" s="131"/>
    </row>
    <row r="330" spans="1:46" ht="15" hidden="1">
      <c r="A330" s="176">
        <f t="shared" si="144"/>
        <v>15</v>
      </c>
      <c r="B330" s="199" t="s">
        <v>302</v>
      </c>
      <c r="C330" s="204">
        <f t="shared" si="134"/>
        <v>6.25</v>
      </c>
      <c r="D330" s="205"/>
      <c r="E330" s="206">
        <v>1.4</v>
      </c>
      <c r="F330" s="206">
        <v>3.45</v>
      </c>
      <c r="G330" s="207">
        <v>1.4</v>
      </c>
      <c r="H330" s="205"/>
      <c r="I330" s="180">
        <f t="shared" si="135"/>
        <v>0</v>
      </c>
      <c r="J330" s="171">
        <f t="shared" si="136"/>
        <v>0</v>
      </c>
      <c r="K330" s="131"/>
      <c r="L330" s="131"/>
      <c r="M330" s="131"/>
      <c r="N330" s="131"/>
      <c r="O330" s="131"/>
      <c r="P330" s="171">
        <f t="shared" si="137"/>
        <v>0</v>
      </c>
      <c r="Q330" s="131"/>
      <c r="R330" s="131"/>
      <c r="S330" s="131"/>
      <c r="T330" s="131"/>
      <c r="U330" s="131"/>
      <c r="V330" s="169">
        <f t="shared" si="138"/>
        <v>784.0980000000001</v>
      </c>
      <c r="W330" s="152">
        <f t="shared" si="139"/>
        <v>4.17</v>
      </c>
      <c r="X330" s="131"/>
      <c r="Y330" s="131"/>
      <c r="Z330" s="131">
        <v>2.1</v>
      </c>
      <c r="AA330" s="131">
        <v>1.42</v>
      </c>
      <c r="AB330" s="131">
        <v>0.65</v>
      </c>
      <c r="AC330" s="152">
        <f t="shared" si="140"/>
        <v>0</v>
      </c>
      <c r="AD330" s="170">
        <f t="shared" si="141"/>
        <v>0</v>
      </c>
      <c r="AE330" s="131"/>
      <c r="AF330" s="131"/>
      <c r="AG330" s="131"/>
      <c r="AH330" s="131"/>
      <c r="AI330" s="131"/>
      <c r="AJ330" s="170">
        <f t="shared" si="142"/>
        <v>0</v>
      </c>
      <c r="AK330" s="131"/>
      <c r="AL330" s="131"/>
      <c r="AM330" s="131"/>
      <c r="AN330" s="131"/>
      <c r="AO330" s="131"/>
      <c r="AP330" s="131">
        <v>413</v>
      </c>
      <c r="AQ330" s="138">
        <f t="shared" si="143"/>
        <v>0.6672</v>
      </c>
      <c r="AR330" s="138"/>
      <c r="AS330" s="131"/>
      <c r="AT330" s="131"/>
    </row>
    <row r="331" spans="1:46" ht="15" hidden="1">
      <c r="A331" s="176">
        <f t="shared" si="144"/>
        <v>16</v>
      </c>
      <c r="B331" s="199" t="s">
        <v>303</v>
      </c>
      <c r="C331" s="204">
        <f t="shared" si="134"/>
        <v>3.1</v>
      </c>
      <c r="D331" s="205"/>
      <c r="E331" s="206"/>
      <c r="F331" s="206">
        <v>2.6</v>
      </c>
      <c r="G331" s="205"/>
      <c r="H331" s="205">
        <v>0.5</v>
      </c>
      <c r="I331" s="180">
        <f t="shared" si="135"/>
        <v>0</v>
      </c>
      <c r="J331" s="171">
        <f t="shared" si="136"/>
        <v>0</v>
      </c>
      <c r="K331" s="131"/>
      <c r="L331" s="131"/>
      <c r="M331" s="131"/>
      <c r="N331" s="131"/>
      <c r="O331" s="131"/>
      <c r="P331" s="171">
        <f t="shared" si="137"/>
        <v>0</v>
      </c>
      <c r="Q331" s="131"/>
      <c r="R331" s="131"/>
      <c r="S331" s="131"/>
      <c r="T331" s="131"/>
      <c r="U331" s="131"/>
      <c r="V331" s="169">
        <f t="shared" si="138"/>
        <v>354.312</v>
      </c>
      <c r="W331" s="152">
        <f t="shared" si="139"/>
        <v>0.2</v>
      </c>
      <c r="X331" s="131"/>
      <c r="Y331" s="131"/>
      <c r="Z331" s="131">
        <v>0.2</v>
      </c>
      <c r="AA331" s="131"/>
      <c r="AB331" s="131"/>
      <c r="AC331" s="152">
        <f t="shared" si="140"/>
        <v>0</v>
      </c>
      <c r="AD331" s="170">
        <f t="shared" si="141"/>
        <v>0</v>
      </c>
      <c r="AE331" s="131"/>
      <c r="AF331" s="131"/>
      <c r="AG331" s="131"/>
      <c r="AH331" s="131"/>
      <c r="AI331" s="131"/>
      <c r="AJ331" s="170">
        <f t="shared" si="142"/>
        <v>0</v>
      </c>
      <c r="AK331" s="131"/>
      <c r="AL331" s="131"/>
      <c r="AM331" s="131"/>
      <c r="AN331" s="131"/>
      <c r="AO331" s="131"/>
      <c r="AP331" s="131">
        <v>38</v>
      </c>
      <c r="AQ331" s="138">
        <f t="shared" si="143"/>
        <v>0.06451612903225806</v>
      </c>
      <c r="AR331" s="138"/>
      <c r="AS331" s="131"/>
      <c r="AT331" s="131"/>
    </row>
    <row r="332" spans="1:46" ht="15" hidden="1">
      <c r="A332" s="176">
        <f t="shared" si="144"/>
        <v>17</v>
      </c>
      <c r="B332" s="199" t="s">
        <v>304</v>
      </c>
      <c r="C332" s="204">
        <f t="shared" si="134"/>
        <v>2.57</v>
      </c>
      <c r="D332" s="205"/>
      <c r="E332" s="206"/>
      <c r="F332" s="206">
        <v>2.57</v>
      </c>
      <c r="G332" s="205"/>
      <c r="H332" s="205"/>
      <c r="I332" s="180">
        <f t="shared" si="135"/>
        <v>0</v>
      </c>
      <c r="J332" s="171">
        <f t="shared" si="136"/>
        <v>0</v>
      </c>
      <c r="K332" s="131"/>
      <c r="L332" s="131"/>
      <c r="M332" s="131"/>
      <c r="N332" s="131"/>
      <c r="O332" s="131"/>
      <c r="P332" s="171">
        <f t="shared" si="137"/>
        <v>0</v>
      </c>
      <c r="Q332" s="131"/>
      <c r="R332" s="131"/>
      <c r="S332" s="131"/>
      <c r="T332" s="131"/>
      <c r="U332" s="131"/>
      <c r="V332" s="169">
        <f t="shared" si="138"/>
        <v>287.12039999999996</v>
      </c>
      <c r="W332" s="152">
        <f t="shared" si="139"/>
        <v>0.1</v>
      </c>
      <c r="X332" s="131"/>
      <c r="Y332" s="131"/>
      <c r="Z332" s="131">
        <v>0.1</v>
      </c>
      <c r="AA332" s="131"/>
      <c r="AB332" s="131"/>
      <c r="AC332" s="152">
        <f t="shared" si="140"/>
        <v>0</v>
      </c>
      <c r="AD332" s="170">
        <f t="shared" si="141"/>
        <v>0</v>
      </c>
      <c r="AE332" s="131"/>
      <c r="AF332" s="131"/>
      <c r="AG332" s="131"/>
      <c r="AH332" s="131"/>
      <c r="AI332" s="131"/>
      <c r="AJ332" s="170">
        <f t="shared" si="142"/>
        <v>0</v>
      </c>
      <c r="AK332" s="131"/>
      <c r="AL332" s="131"/>
      <c r="AM332" s="131"/>
      <c r="AN332" s="131"/>
      <c r="AO332" s="131"/>
      <c r="AP332" s="131">
        <v>27</v>
      </c>
      <c r="AQ332" s="138">
        <f t="shared" si="143"/>
        <v>0.03891050583657588</v>
      </c>
      <c r="AR332" s="138"/>
      <c r="AS332" s="131"/>
      <c r="AT332" s="131"/>
    </row>
    <row r="333" spans="1:46" ht="15" hidden="1">
      <c r="A333" s="176">
        <f t="shared" si="144"/>
        <v>18</v>
      </c>
      <c r="B333" s="199" t="s">
        <v>305</v>
      </c>
      <c r="C333" s="204">
        <f t="shared" si="134"/>
        <v>3</v>
      </c>
      <c r="D333" s="205"/>
      <c r="E333" s="206"/>
      <c r="F333" s="206">
        <v>3</v>
      </c>
      <c r="G333" s="205"/>
      <c r="H333" s="205"/>
      <c r="I333" s="180">
        <f t="shared" si="135"/>
        <v>0</v>
      </c>
      <c r="J333" s="171">
        <f t="shared" si="136"/>
        <v>0</v>
      </c>
      <c r="K333" s="131"/>
      <c r="L333" s="131"/>
      <c r="M333" s="131"/>
      <c r="N333" s="131"/>
      <c r="O333" s="131"/>
      <c r="P333" s="171">
        <f t="shared" si="137"/>
        <v>0</v>
      </c>
      <c r="Q333" s="131"/>
      <c r="R333" s="131"/>
      <c r="S333" s="131"/>
      <c r="T333" s="131"/>
      <c r="U333" s="131"/>
      <c r="V333" s="169">
        <f t="shared" si="138"/>
        <v>335.15999999999997</v>
      </c>
      <c r="W333" s="152">
        <f t="shared" si="139"/>
        <v>2.2</v>
      </c>
      <c r="X333" s="131"/>
      <c r="Y333" s="131"/>
      <c r="Z333" s="131">
        <v>2.2</v>
      </c>
      <c r="AA333" s="131"/>
      <c r="AB333" s="131"/>
      <c r="AC333" s="152">
        <f t="shared" si="140"/>
        <v>0</v>
      </c>
      <c r="AD333" s="170">
        <f t="shared" si="141"/>
        <v>0</v>
      </c>
      <c r="AE333" s="131"/>
      <c r="AF333" s="131"/>
      <c r="AG333" s="131"/>
      <c r="AH333" s="131"/>
      <c r="AI333" s="131"/>
      <c r="AJ333" s="170">
        <f t="shared" si="142"/>
        <v>0</v>
      </c>
      <c r="AK333" s="131"/>
      <c r="AL333" s="131"/>
      <c r="AM333" s="131"/>
      <c r="AN333" s="131"/>
      <c r="AO333" s="131"/>
      <c r="AP333" s="131">
        <v>260</v>
      </c>
      <c r="AQ333" s="138">
        <f t="shared" si="143"/>
        <v>0.7333333333333334</v>
      </c>
      <c r="AR333" s="138"/>
      <c r="AS333" s="131"/>
      <c r="AT333" s="131"/>
    </row>
    <row r="334" spans="1:46" ht="15" hidden="1">
      <c r="A334" s="176">
        <f t="shared" si="144"/>
        <v>19</v>
      </c>
      <c r="B334" s="199" t="s">
        <v>306</v>
      </c>
      <c r="C334" s="204">
        <f t="shared" si="134"/>
        <v>3</v>
      </c>
      <c r="D334" s="205"/>
      <c r="E334" s="206">
        <v>1</v>
      </c>
      <c r="F334" s="206">
        <v>2</v>
      </c>
      <c r="G334" s="205"/>
      <c r="H334" s="205"/>
      <c r="I334" s="180">
        <f t="shared" si="135"/>
        <v>0</v>
      </c>
      <c r="J334" s="171">
        <f t="shared" si="136"/>
        <v>0</v>
      </c>
      <c r="K334" s="131"/>
      <c r="L334" s="131"/>
      <c r="M334" s="131"/>
      <c r="N334" s="131"/>
      <c r="O334" s="131"/>
      <c r="P334" s="171">
        <f t="shared" si="137"/>
        <v>0</v>
      </c>
      <c r="Q334" s="131"/>
      <c r="R334" s="131"/>
      <c r="S334" s="131"/>
      <c r="T334" s="131"/>
      <c r="U334" s="131"/>
      <c r="V334" s="169">
        <f t="shared" si="138"/>
        <v>396.48</v>
      </c>
      <c r="W334" s="152">
        <f t="shared" si="139"/>
        <v>4.21</v>
      </c>
      <c r="X334" s="131"/>
      <c r="Y334" s="131">
        <v>0.71</v>
      </c>
      <c r="Z334" s="131">
        <v>3.5</v>
      </c>
      <c r="AA334" s="131"/>
      <c r="AB334" s="131"/>
      <c r="AC334" s="152">
        <f t="shared" si="140"/>
        <v>0</v>
      </c>
      <c r="AD334" s="170">
        <f t="shared" si="141"/>
        <v>0</v>
      </c>
      <c r="AE334" s="131"/>
      <c r="AF334" s="131"/>
      <c r="AG334" s="131"/>
      <c r="AH334" s="131"/>
      <c r="AI334" s="131"/>
      <c r="AJ334" s="170">
        <f t="shared" si="142"/>
        <v>0</v>
      </c>
      <c r="AK334" s="131"/>
      <c r="AL334" s="131"/>
      <c r="AM334" s="131"/>
      <c r="AN334" s="131"/>
      <c r="AO334" s="131"/>
      <c r="AP334" s="131">
        <v>560</v>
      </c>
      <c r="AQ334" s="138">
        <f t="shared" si="143"/>
        <v>1.4033333333333333</v>
      </c>
      <c r="AR334" s="138"/>
      <c r="AS334" s="131"/>
      <c r="AT334" s="131"/>
    </row>
    <row r="335" spans="1:46" ht="15" hidden="1">
      <c r="A335" s="176">
        <f t="shared" si="144"/>
        <v>20</v>
      </c>
      <c r="B335" s="199" t="s">
        <v>307</v>
      </c>
      <c r="C335" s="204">
        <f t="shared" si="134"/>
        <v>3</v>
      </c>
      <c r="D335" s="208"/>
      <c r="E335" s="206"/>
      <c r="F335" s="206">
        <v>3</v>
      </c>
      <c r="G335" s="205"/>
      <c r="H335" s="205"/>
      <c r="I335" s="180">
        <f t="shared" si="135"/>
        <v>0</v>
      </c>
      <c r="J335" s="171">
        <f t="shared" si="136"/>
        <v>0</v>
      </c>
      <c r="K335" s="131"/>
      <c r="L335" s="131"/>
      <c r="M335" s="131"/>
      <c r="N335" s="131"/>
      <c r="O335" s="131"/>
      <c r="P335" s="171">
        <f t="shared" si="137"/>
        <v>0</v>
      </c>
      <c r="Q335" s="131"/>
      <c r="R335" s="131"/>
      <c r="S335" s="131"/>
      <c r="T335" s="131"/>
      <c r="U335" s="131"/>
      <c r="V335" s="169">
        <f t="shared" si="138"/>
        <v>335.15999999999997</v>
      </c>
      <c r="W335" s="152">
        <f t="shared" si="139"/>
        <v>1.8</v>
      </c>
      <c r="X335" s="131"/>
      <c r="Y335" s="131"/>
      <c r="Z335" s="131">
        <v>1.8</v>
      </c>
      <c r="AA335" s="131"/>
      <c r="AB335" s="131"/>
      <c r="AC335" s="152">
        <f t="shared" si="140"/>
        <v>0</v>
      </c>
      <c r="AD335" s="170">
        <f t="shared" si="141"/>
        <v>0</v>
      </c>
      <c r="AE335" s="131"/>
      <c r="AF335" s="131"/>
      <c r="AG335" s="131"/>
      <c r="AH335" s="131"/>
      <c r="AI335" s="131"/>
      <c r="AJ335" s="170">
        <f t="shared" si="142"/>
        <v>0</v>
      </c>
      <c r="AK335" s="131"/>
      <c r="AL335" s="131"/>
      <c r="AM335" s="131"/>
      <c r="AN335" s="131"/>
      <c r="AO335" s="131"/>
      <c r="AP335" s="131">
        <v>229</v>
      </c>
      <c r="AQ335" s="138">
        <f t="shared" si="143"/>
        <v>0.6</v>
      </c>
      <c r="AR335" s="138"/>
      <c r="AS335" s="131"/>
      <c r="AT335" s="131"/>
    </row>
    <row r="336" spans="1:46" ht="15" hidden="1">
      <c r="A336" s="176">
        <f t="shared" si="144"/>
        <v>21</v>
      </c>
      <c r="B336" s="199" t="s">
        <v>308</v>
      </c>
      <c r="C336" s="204">
        <f t="shared" si="134"/>
        <v>3</v>
      </c>
      <c r="D336" s="205"/>
      <c r="E336" s="206">
        <v>0.5</v>
      </c>
      <c r="F336" s="206">
        <v>2.5</v>
      </c>
      <c r="G336" s="205"/>
      <c r="H336" s="205"/>
      <c r="I336" s="180">
        <f t="shared" si="135"/>
        <v>0</v>
      </c>
      <c r="J336" s="171">
        <f t="shared" si="136"/>
        <v>0</v>
      </c>
      <c r="K336" s="131"/>
      <c r="L336" s="131"/>
      <c r="M336" s="131"/>
      <c r="N336" s="131"/>
      <c r="O336" s="131"/>
      <c r="P336" s="171">
        <f t="shared" si="137"/>
        <v>0</v>
      </c>
      <c r="Q336" s="131"/>
      <c r="R336" s="131"/>
      <c r="S336" s="131"/>
      <c r="T336" s="131"/>
      <c r="U336" s="131"/>
      <c r="V336" s="169">
        <f t="shared" si="138"/>
        <v>365.82</v>
      </c>
      <c r="W336" s="152">
        <f t="shared" si="139"/>
        <v>1.6</v>
      </c>
      <c r="X336" s="131"/>
      <c r="Y336" s="131">
        <v>0.7</v>
      </c>
      <c r="Z336" s="131">
        <v>0.9</v>
      </c>
      <c r="AA336" s="131"/>
      <c r="AB336" s="131"/>
      <c r="AC336" s="152">
        <f t="shared" si="140"/>
        <v>0</v>
      </c>
      <c r="AD336" s="170">
        <f t="shared" si="141"/>
        <v>0</v>
      </c>
      <c r="AE336" s="131"/>
      <c r="AF336" s="131"/>
      <c r="AG336" s="131"/>
      <c r="AH336" s="131"/>
      <c r="AI336" s="131"/>
      <c r="AJ336" s="170">
        <f t="shared" si="142"/>
        <v>0</v>
      </c>
      <c r="AK336" s="131"/>
      <c r="AL336" s="131"/>
      <c r="AM336" s="131"/>
      <c r="AN336" s="131"/>
      <c r="AO336" s="131"/>
      <c r="AP336" s="131">
        <v>217</v>
      </c>
      <c r="AQ336" s="138">
        <f t="shared" si="143"/>
        <v>0.5333333333333333</v>
      </c>
      <c r="AR336" s="138"/>
      <c r="AS336" s="131"/>
      <c r="AT336" s="131"/>
    </row>
    <row r="337" spans="1:46" ht="15" hidden="1">
      <c r="A337" s="176">
        <f t="shared" si="144"/>
        <v>22</v>
      </c>
      <c r="B337" s="199" t="s">
        <v>309</v>
      </c>
      <c r="C337" s="204">
        <f t="shared" si="134"/>
        <v>2.615</v>
      </c>
      <c r="D337" s="205"/>
      <c r="E337" s="206">
        <v>1.615</v>
      </c>
      <c r="F337" s="206">
        <v>1</v>
      </c>
      <c r="G337" s="205"/>
      <c r="H337" s="205"/>
      <c r="I337" s="180">
        <f t="shared" si="135"/>
        <v>0</v>
      </c>
      <c r="J337" s="171">
        <f t="shared" si="136"/>
        <v>0</v>
      </c>
      <c r="K337" s="131"/>
      <c r="L337" s="131"/>
      <c r="M337" s="131"/>
      <c r="N337" s="131"/>
      <c r="O337" s="131"/>
      <c r="P337" s="171">
        <f t="shared" si="137"/>
        <v>0</v>
      </c>
      <c r="Q337" s="131"/>
      <c r="R337" s="131"/>
      <c r="S337" s="131"/>
      <c r="T337" s="131"/>
      <c r="U337" s="131"/>
      <c r="V337" s="169">
        <f t="shared" si="138"/>
        <v>391.17959999999994</v>
      </c>
      <c r="W337" s="152">
        <f t="shared" si="139"/>
        <v>0.9</v>
      </c>
      <c r="X337" s="131"/>
      <c r="Y337" s="131"/>
      <c r="Z337" s="131">
        <v>0.9</v>
      </c>
      <c r="AA337" s="131"/>
      <c r="AB337" s="131"/>
      <c r="AC337" s="152">
        <f t="shared" si="140"/>
        <v>0</v>
      </c>
      <c r="AD337" s="170">
        <f t="shared" si="141"/>
        <v>0</v>
      </c>
      <c r="AE337" s="131"/>
      <c r="AF337" s="131"/>
      <c r="AG337" s="131"/>
      <c r="AH337" s="131"/>
      <c r="AI337" s="131"/>
      <c r="AJ337" s="170">
        <f t="shared" si="142"/>
        <v>0</v>
      </c>
      <c r="AK337" s="131"/>
      <c r="AL337" s="131"/>
      <c r="AM337" s="131"/>
      <c r="AN337" s="131"/>
      <c r="AO337" s="131"/>
      <c r="AP337" s="131">
        <v>145</v>
      </c>
      <c r="AQ337" s="138">
        <f t="shared" si="143"/>
        <v>0.3441682600382409</v>
      </c>
      <c r="AR337" s="138"/>
      <c r="AS337" s="131"/>
      <c r="AT337" s="131"/>
    </row>
    <row r="338" spans="1:46" ht="15" hidden="1">
      <c r="A338" s="176">
        <f t="shared" si="144"/>
        <v>23</v>
      </c>
      <c r="B338" s="199" t="s">
        <v>310</v>
      </c>
      <c r="C338" s="204">
        <f t="shared" si="134"/>
        <v>2.2</v>
      </c>
      <c r="D338" s="205"/>
      <c r="E338" s="206">
        <v>0.85</v>
      </c>
      <c r="F338" s="206">
        <v>0.35</v>
      </c>
      <c r="G338" s="207">
        <v>1</v>
      </c>
      <c r="H338" s="205"/>
      <c r="I338" s="180">
        <f t="shared" si="135"/>
        <v>0</v>
      </c>
      <c r="J338" s="171">
        <f t="shared" si="136"/>
        <v>0</v>
      </c>
      <c r="K338" s="131"/>
      <c r="L338" s="131"/>
      <c r="M338" s="131"/>
      <c r="N338" s="131"/>
      <c r="O338" s="131"/>
      <c r="P338" s="171">
        <f t="shared" si="137"/>
        <v>0</v>
      </c>
      <c r="Q338" s="131"/>
      <c r="R338" s="131"/>
      <c r="S338" s="131"/>
      <c r="T338" s="131"/>
      <c r="U338" s="131"/>
      <c r="V338" s="169">
        <f t="shared" si="138"/>
        <v>297.906</v>
      </c>
      <c r="W338" s="152">
        <f t="shared" si="139"/>
        <v>0.2</v>
      </c>
      <c r="X338" s="131"/>
      <c r="Y338" s="131"/>
      <c r="Z338" s="131">
        <v>0.2</v>
      </c>
      <c r="AA338" s="131"/>
      <c r="AB338" s="131"/>
      <c r="AC338" s="152">
        <f t="shared" si="140"/>
        <v>0</v>
      </c>
      <c r="AD338" s="170">
        <f t="shared" si="141"/>
        <v>0</v>
      </c>
      <c r="AE338" s="131"/>
      <c r="AF338" s="131"/>
      <c r="AG338" s="131"/>
      <c r="AH338" s="131"/>
      <c r="AI338" s="131"/>
      <c r="AJ338" s="170">
        <f t="shared" si="142"/>
        <v>0</v>
      </c>
      <c r="AK338" s="131"/>
      <c r="AL338" s="131"/>
      <c r="AM338" s="131"/>
      <c r="AN338" s="131"/>
      <c r="AO338" s="131"/>
      <c r="AP338" s="131">
        <v>61</v>
      </c>
      <c r="AQ338" s="138">
        <f t="shared" si="143"/>
        <v>0.09090909090909091</v>
      </c>
      <c r="AR338" s="138"/>
      <c r="AS338" s="131"/>
      <c r="AT338" s="131"/>
    </row>
    <row r="339" spans="1:46" ht="15" hidden="1">
      <c r="A339" s="176">
        <f t="shared" si="144"/>
        <v>24</v>
      </c>
      <c r="B339" s="199" t="s">
        <v>311</v>
      </c>
      <c r="C339" s="204">
        <f t="shared" si="134"/>
        <v>3.05</v>
      </c>
      <c r="D339" s="205"/>
      <c r="E339" s="206">
        <v>2.65</v>
      </c>
      <c r="F339" s="206">
        <v>0.4</v>
      </c>
      <c r="G339" s="207"/>
      <c r="H339" s="205"/>
      <c r="I339" s="180">
        <f t="shared" si="135"/>
        <v>0</v>
      </c>
      <c r="J339" s="171">
        <f t="shared" si="136"/>
        <v>0</v>
      </c>
      <c r="K339" s="131"/>
      <c r="L339" s="131"/>
      <c r="M339" s="131"/>
      <c r="N339" s="131"/>
      <c r="O339" s="131"/>
      <c r="P339" s="171">
        <f t="shared" si="137"/>
        <v>0</v>
      </c>
      <c r="Q339" s="131"/>
      <c r="R339" s="131"/>
      <c r="S339" s="131"/>
      <c r="T339" s="131"/>
      <c r="U339" s="131"/>
      <c r="V339" s="169">
        <f t="shared" si="138"/>
        <v>503.24399999999997</v>
      </c>
      <c r="W339" s="152">
        <f t="shared" si="139"/>
        <v>5.784999999999999</v>
      </c>
      <c r="X339" s="131"/>
      <c r="Y339" s="131">
        <v>2.1</v>
      </c>
      <c r="Z339" s="131">
        <v>3.5</v>
      </c>
      <c r="AA339" s="131">
        <v>0.185</v>
      </c>
      <c r="AB339" s="131"/>
      <c r="AC339" s="152">
        <f t="shared" si="140"/>
        <v>0</v>
      </c>
      <c r="AD339" s="170">
        <f t="shared" si="141"/>
        <v>0</v>
      </c>
      <c r="AE339" s="131"/>
      <c r="AF339" s="131"/>
      <c r="AG339" s="131"/>
      <c r="AH339" s="131"/>
      <c r="AI339" s="131"/>
      <c r="AJ339" s="170">
        <f t="shared" si="142"/>
        <v>0</v>
      </c>
      <c r="AK339" s="131"/>
      <c r="AL339" s="131"/>
      <c r="AM339" s="131"/>
      <c r="AN339" s="131"/>
      <c r="AO339" s="131"/>
      <c r="AP339" s="131">
        <v>803</v>
      </c>
      <c r="AQ339" s="138">
        <f t="shared" si="143"/>
        <v>1.8967213114754098</v>
      </c>
      <c r="AR339" s="138"/>
      <c r="AS339" s="131"/>
      <c r="AT339" s="131"/>
    </row>
    <row r="340" spans="1:46" ht="15" hidden="1">
      <c r="A340" s="176">
        <f t="shared" si="144"/>
        <v>25</v>
      </c>
      <c r="B340" s="199" t="s">
        <v>312</v>
      </c>
      <c r="C340" s="204">
        <f t="shared" si="134"/>
        <v>0.30000000000000004</v>
      </c>
      <c r="D340" s="205"/>
      <c r="E340" s="206"/>
      <c r="F340" s="206">
        <v>0.1</v>
      </c>
      <c r="G340" s="207">
        <v>0.2</v>
      </c>
      <c r="H340" s="205"/>
      <c r="I340" s="180">
        <f t="shared" si="135"/>
        <v>0</v>
      </c>
      <c r="J340" s="171">
        <f t="shared" si="136"/>
        <v>0</v>
      </c>
      <c r="K340" s="131"/>
      <c r="L340" s="131"/>
      <c r="M340" s="131"/>
      <c r="N340" s="131"/>
      <c r="O340" s="131"/>
      <c r="P340" s="171">
        <f t="shared" si="137"/>
        <v>0</v>
      </c>
      <c r="Q340" s="131"/>
      <c r="R340" s="131"/>
      <c r="S340" s="131"/>
      <c r="T340" s="131"/>
      <c r="U340" s="131"/>
      <c r="V340" s="169">
        <f t="shared" si="138"/>
        <v>33.516000000000005</v>
      </c>
      <c r="W340" s="152">
        <f t="shared" si="139"/>
        <v>0.3</v>
      </c>
      <c r="X340" s="131"/>
      <c r="Y340" s="131"/>
      <c r="Z340" s="131">
        <v>0.3</v>
      </c>
      <c r="AA340" s="131"/>
      <c r="AB340" s="131"/>
      <c r="AC340" s="152">
        <f t="shared" si="140"/>
        <v>0</v>
      </c>
      <c r="AD340" s="170">
        <f t="shared" si="141"/>
        <v>0</v>
      </c>
      <c r="AE340" s="131"/>
      <c r="AF340" s="131"/>
      <c r="AG340" s="131"/>
      <c r="AH340" s="131"/>
      <c r="AI340" s="131"/>
      <c r="AJ340" s="170">
        <f t="shared" si="142"/>
        <v>0</v>
      </c>
      <c r="AK340" s="131"/>
      <c r="AL340" s="131"/>
      <c r="AM340" s="131"/>
      <c r="AN340" s="131"/>
      <c r="AO340" s="131"/>
      <c r="AP340" s="131">
        <v>35</v>
      </c>
      <c r="AQ340" s="138">
        <f t="shared" si="143"/>
        <v>0.9999999999999998</v>
      </c>
      <c r="AR340" s="138"/>
      <c r="AS340" s="131"/>
      <c r="AT340" s="131"/>
    </row>
    <row r="341" spans="1:46" ht="15" hidden="1">
      <c r="A341" s="176">
        <f t="shared" si="144"/>
        <v>26</v>
      </c>
      <c r="B341" s="199" t="s">
        <v>313</v>
      </c>
      <c r="C341" s="204">
        <f t="shared" si="134"/>
        <v>5.800000000000001</v>
      </c>
      <c r="D341" s="205"/>
      <c r="E341" s="206">
        <v>0.7</v>
      </c>
      <c r="F341" s="206">
        <v>3.7</v>
      </c>
      <c r="G341" s="207">
        <v>1.4</v>
      </c>
      <c r="H341" s="205"/>
      <c r="I341" s="180">
        <f t="shared" si="135"/>
        <v>2</v>
      </c>
      <c r="J341" s="171">
        <f t="shared" si="136"/>
        <v>0</v>
      </c>
      <c r="K341" s="131"/>
      <c r="L341" s="131"/>
      <c r="M341" s="131"/>
      <c r="N341" s="131"/>
      <c r="O341" s="131"/>
      <c r="P341" s="171">
        <f t="shared" si="137"/>
        <v>2</v>
      </c>
      <c r="Q341" s="131"/>
      <c r="R341" s="131">
        <v>1.6</v>
      </c>
      <c r="S341" s="131"/>
      <c r="T341" s="131">
        <v>0.4</v>
      </c>
      <c r="U341" s="131"/>
      <c r="V341" s="169">
        <f t="shared" si="138"/>
        <v>808.5711999999999</v>
      </c>
      <c r="W341" s="152">
        <f t="shared" si="139"/>
        <v>3.25</v>
      </c>
      <c r="X341" s="131"/>
      <c r="Y341" s="131">
        <v>1.2</v>
      </c>
      <c r="Z341" s="131">
        <v>1.8</v>
      </c>
      <c r="AA341" s="131">
        <v>0.25</v>
      </c>
      <c r="AB341" s="131"/>
      <c r="AC341" s="152">
        <f t="shared" si="140"/>
        <v>0</v>
      </c>
      <c r="AD341" s="170">
        <f t="shared" si="141"/>
        <v>0</v>
      </c>
      <c r="AE341" s="131"/>
      <c r="AF341" s="131"/>
      <c r="AG341" s="131"/>
      <c r="AH341" s="131"/>
      <c r="AI341" s="131"/>
      <c r="AJ341" s="170">
        <f t="shared" si="142"/>
        <v>0</v>
      </c>
      <c r="AK341" s="131"/>
      <c r="AL341" s="131"/>
      <c r="AM341" s="131"/>
      <c r="AN341" s="131"/>
      <c r="AO341" s="131"/>
      <c r="AP341" s="131">
        <v>565</v>
      </c>
      <c r="AQ341" s="138">
        <f t="shared" si="143"/>
        <v>0.5603448275862069</v>
      </c>
      <c r="AR341" s="138">
        <f>AC341/I341</f>
        <v>0</v>
      </c>
      <c r="AS341" s="131"/>
      <c r="AT341" s="131"/>
    </row>
    <row r="342" spans="1:46" ht="15" hidden="1">
      <c r="A342" s="176">
        <f t="shared" si="144"/>
        <v>27</v>
      </c>
      <c r="B342" s="199" t="s">
        <v>314</v>
      </c>
      <c r="C342" s="204">
        <f t="shared" si="134"/>
        <v>2</v>
      </c>
      <c r="D342" s="205"/>
      <c r="E342" s="206"/>
      <c r="F342" s="206">
        <v>0.3</v>
      </c>
      <c r="G342" s="207">
        <v>1.7</v>
      </c>
      <c r="H342" s="205"/>
      <c r="I342" s="180">
        <f t="shared" si="135"/>
        <v>0</v>
      </c>
      <c r="J342" s="171">
        <f t="shared" si="136"/>
        <v>0</v>
      </c>
      <c r="K342" s="131"/>
      <c r="L342" s="131"/>
      <c r="M342" s="131"/>
      <c r="N342" s="131"/>
      <c r="O342" s="131"/>
      <c r="P342" s="171">
        <f t="shared" si="137"/>
        <v>0</v>
      </c>
      <c r="Q342" s="131"/>
      <c r="R342" s="131"/>
      <c r="S342" s="131"/>
      <c r="T342" s="131"/>
      <c r="U342" s="131"/>
      <c r="V342" s="169">
        <f t="shared" si="138"/>
        <v>223.44</v>
      </c>
      <c r="W342" s="152">
        <f t="shared" si="139"/>
        <v>2</v>
      </c>
      <c r="X342" s="131"/>
      <c r="Y342" s="131"/>
      <c r="Z342" s="131">
        <v>0.65</v>
      </c>
      <c r="AA342" s="131">
        <v>1.35</v>
      </c>
      <c r="AB342" s="131"/>
      <c r="AC342" s="152">
        <f t="shared" si="140"/>
        <v>0</v>
      </c>
      <c r="AD342" s="170">
        <f t="shared" si="141"/>
        <v>0</v>
      </c>
      <c r="AE342" s="131"/>
      <c r="AF342" s="131"/>
      <c r="AG342" s="131"/>
      <c r="AH342" s="131"/>
      <c r="AI342" s="131"/>
      <c r="AJ342" s="170">
        <f t="shared" si="142"/>
        <v>0</v>
      </c>
      <c r="AK342" s="131"/>
      <c r="AL342" s="131"/>
      <c r="AM342" s="131"/>
      <c r="AN342" s="131"/>
      <c r="AO342" s="131"/>
      <c r="AP342" s="131">
        <v>251</v>
      </c>
      <c r="AQ342" s="138">
        <f t="shared" si="143"/>
        <v>1</v>
      </c>
      <c r="AR342" s="138"/>
      <c r="AS342" s="131"/>
      <c r="AT342" s="131"/>
    </row>
    <row r="343" spans="1:46" ht="15" hidden="1">
      <c r="A343" s="176">
        <f t="shared" si="144"/>
        <v>28</v>
      </c>
      <c r="B343" s="199" t="s">
        <v>315</v>
      </c>
      <c r="C343" s="204">
        <f t="shared" si="134"/>
        <v>3.0060000000000002</v>
      </c>
      <c r="D343" s="205"/>
      <c r="E343" s="206">
        <v>0.075</v>
      </c>
      <c r="F343" s="206">
        <v>0.714</v>
      </c>
      <c r="G343" s="207">
        <v>2.217</v>
      </c>
      <c r="H343" s="205"/>
      <c r="I343" s="180">
        <f t="shared" si="135"/>
        <v>0</v>
      </c>
      <c r="J343" s="171">
        <f t="shared" si="136"/>
        <v>0</v>
      </c>
      <c r="K343" s="131"/>
      <c r="L343" s="131"/>
      <c r="M343" s="131"/>
      <c r="N343" s="131"/>
      <c r="O343" s="131"/>
      <c r="P343" s="171">
        <f t="shared" si="137"/>
        <v>0</v>
      </c>
      <c r="Q343" s="131"/>
      <c r="R343" s="131"/>
      <c r="S343" s="131"/>
      <c r="T343" s="131"/>
      <c r="U343" s="131"/>
      <c r="V343" s="169">
        <f t="shared" si="138"/>
        <v>340.42932</v>
      </c>
      <c r="W343" s="152">
        <f t="shared" si="139"/>
        <v>1</v>
      </c>
      <c r="X343" s="131"/>
      <c r="Y343" s="131"/>
      <c r="Z343" s="131">
        <v>1</v>
      </c>
      <c r="AA343" s="131"/>
      <c r="AB343" s="131"/>
      <c r="AC343" s="152">
        <f t="shared" si="140"/>
        <v>0</v>
      </c>
      <c r="AD343" s="170">
        <f t="shared" si="141"/>
        <v>0</v>
      </c>
      <c r="AE343" s="131"/>
      <c r="AF343" s="131"/>
      <c r="AG343" s="131"/>
      <c r="AH343" s="131"/>
      <c r="AI343" s="131"/>
      <c r="AJ343" s="170">
        <f t="shared" si="142"/>
        <v>0</v>
      </c>
      <c r="AK343" s="131"/>
      <c r="AL343" s="131"/>
      <c r="AM343" s="131"/>
      <c r="AN343" s="131"/>
      <c r="AO343" s="131"/>
      <c r="AP343" s="131">
        <v>147</v>
      </c>
      <c r="AQ343" s="138">
        <f t="shared" si="143"/>
        <v>0.332667997338656</v>
      </c>
      <c r="AR343" s="138"/>
      <c r="AS343" s="131"/>
      <c r="AT343" s="131"/>
    </row>
    <row r="344" spans="1:46" ht="15" hidden="1">
      <c r="A344" s="176">
        <f t="shared" si="144"/>
        <v>29</v>
      </c>
      <c r="B344" s="199" t="s">
        <v>316</v>
      </c>
      <c r="C344" s="204">
        <f t="shared" si="134"/>
        <v>1.9820000000000002</v>
      </c>
      <c r="D344" s="205"/>
      <c r="E344" s="206"/>
      <c r="F344" s="206">
        <v>1.352</v>
      </c>
      <c r="G344" s="207"/>
      <c r="H344" s="205">
        <v>0.63</v>
      </c>
      <c r="I344" s="180">
        <f t="shared" si="135"/>
        <v>0</v>
      </c>
      <c r="J344" s="171">
        <f t="shared" si="136"/>
        <v>0</v>
      </c>
      <c r="K344" s="131"/>
      <c r="L344" s="131"/>
      <c r="M344" s="131"/>
      <c r="N344" s="131"/>
      <c r="O344" s="131"/>
      <c r="P344" s="171">
        <f t="shared" si="137"/>
        <v>0</v>
      </c>
      <c r="Q344" s="131"/>
      <c r="R344" s="131"/>
      <c r="S344" s="131"/>
      <c r="T344" s="131"/>
      <c r="U344" s="131"/>
      <c r="V344" s="169">
        <f t="shared" si="138"/>
        <v>231.48384000000001</v>
      </c>
      <c r="W344" s="152">
        <f t="shared" si="139"/>
        <v>1.4</v>
      </c>
      <c r="X344" s="131"/>
      <c r="Y344" s="131"/>
      <c r="Z344" s="131">
        <v>1.4</v>
      </c>
      <c r="AA344" s="131"/>
      <c r="AB344" s="131"/>
      <c r="AC344" s="152">
        <f t="shared" si="140"/>
        <v>0</v>
      </c>
      <c r="AD344" s="170">
        <f t="shared" si="141"/>
        <v>0</v>
      </c>
      <c r="AE344" s="131"/>
      <c r="AF344" s="131"/>
      <c r="AG344" s="131"/>
      <c r="AH344" s="131"/>
      <c r="AI344" s="131"/>
      <c r="AJ344" s="170">
        <f t="shared" si="142"/>
        <v>0</v>
      </c>
      <c r="AK344" s="131"/>
      <c r="AL344" s="131"/>
      <c r="AM344" s="131"/>
      <c r="AN344" s="131"/>
      <c r="AO344" s="131"/>
      <c r="AP344" s="131">
        <v>180</v>
      </c>
      <c r="AQ344" s="138">
        <f t="shared" si="143"/>
        <v>0.7063572149344096</v>
      </c>
      <c r="AR344" s="138"/>
      <c r="AS344" s="131"/>
      <c r="AT344" s="131"/>
    </row>
    <row r="345" spans="1:46" ht="15" hidden="1">
      <c r="A345" s="176">
        <f t="shared" si="144"/>
        <v>30</v>
      </c>
      <c r="B345" s="199" t="s">
        <v>317</v>
      </c>
      <c r="C345" s="204">
        <f t="shared" si="134"/>
        <v>11</v>
      </c>
      <c r="D345" s="205">
        <v>7</v>
      </c>
      <c r="E345" s="206"/>
      <c r="F345" s="206">
        <v>1</v>
      </c>
      <c r="G345" s="207">
        <v>3</v>
      </c>
      <c r="H345" s="205"/>
      <c r="I345" s="180">
        <f t="shared" si="135"/>
        <v>0</v>
      </c>
      <c r="J345" s="171">
        <f t="shared" si="136"/>
        <v>0</v>
      </c>
      <c r="K345" s="131"/>
      <c r="L345" s="131"/>
      <c r="M345" s="131"/>
      <c r="N345" s="131"/>
      <c r="O345" s="131"/>
      <c r="P345" s="171">
        <f t="shared" si="137"/>
        <v>0</v>
      </c>
      <c r="Q345" s="131"/>
      <c r="R345" s="131"/>
      <c r="S345" s="131"/>
      <c r="T345" s="131"/>
      <c r="U345" s="131"/>
      <c r="V345" s="169">
        <f t="shared" si="138"/>
        <v>1809.5699999999997</v>
      </c>
      <c r="W345" s="152">
        <f t="shared" si="139"/>
        <v>4.869999999999999</v>
      </c>
      <c r="X345" s="131">
        <v>3.8</v>
      </c>
      <c r="Y345" s="131">
        <v>0.13</v>
      </c>
      <c r="Z345" s="131">
        <v>0.64</v>
      </c>
      <c r="AA345" s="131">
        <v>0.3</v>
      </c>
      <c r="AB345" s="131"/>
      <c r="AC345" s="152">
        <f t="shared" si="140"/>
        <v>0</v>
      </c>
      <c r="AD345" s="170">
        <f t="shared" si="141"/>
        <v>0</v>
      </c>
      <c r="AE345" s="131"/>
      <c r="AF345" s="131"/>
      <c r="AG345" s="131"/>
      <c r="AH345" s="131"/>
      <c r="AI345" s="131"/>
      <c r="AJ345" s="170">
        <f t="shared" si="142"/>
        <v>0</v>
      </c>
      <c r="AK345" s="131"/>
      <c r="AL345" s="131"/>
      <c r="AM345" s="131"/>
      <c r="AN345" s="131"/>
      <c r="AO345" s="131"/>
      <c r="AP345" s="131">
        <v>1124</v>
      </c>
      <c r="AQ345" s="138">
        <f t="shared" si="143"/>
        <v>0.44272727272727264</v>
      </c>
      <c r="AR345" s="138"/>
      <c r="AS345" s="131"/>
      <c r="AT345" s="131"/>
    </row>
    <row r="346" spans="1:46" ht="15.75" hidden="1">
      <c r="A346" s="209">
        <v>1</v>
      </c>
      <c r="B346" s="210" t="s">
        <v>318</v>
      </c>
      <c r="C346" s="211">
        <f>D346+E346+F346+G346</f>
        <v>2.8400000000000003</v>
      </c>
      <c r="D346" s="212"/>
      <c r="E346" s="209">
        <v>2.62</v>
      </c>
      <c r="F346" s="209">
        <v>0.22</v>
      </c>
      <c r="G346" s="212"/>
      <c r="H346" s="131"/>
      <c r="I346" s="180">
        <f>J346+P346</f>
        <v>0.5</v>
      </c>
      <c r="J346" s="171">
        <f>SUM(K346:O346)</f>
        <v>0</v>
      </c>
      <c r="K346" s="131"/>
      <c r="L346" s="131"/>
      <c r="M346" s="131"/>
      <c r="N346" s="131"/>
      <c r="O346" s="131"/>
      <c r="P346" s="171">
        <f>SUM(Q346:U346)</f>
        <v>0.5</v>
      </c>
      <c r="Q346" s="131">
        <v>0.5</v>
      </c>
      <c r="R346" s="131"/>
      <c r="S346" s="131"/>
      <c r="T346" s="131"/>
      <c r="U346" s="131"/>
      <c r="V346" s="169">
        <f>D346*194.67+E346*173.04+F346*111.72+G346*111.72+H346*127.68+K346*86.255+L346*71.648+M346*84.489+N346*58.258+O346*53.065+Q346*72.658+R346*60.9+S346*74.716+T346*50.578+U346*46.62</f>
        <v>514.2722</v>
      </c>
      <c r="W346" s="152">
        <f>SUM(X346:AB346)</f>
        <v>1.6</v>
      </c>
      <c r="X346" s="131"/>
      <c r="Y346" s="131"/>
      <c r="Z346" s="131">
        <v>1.6</v>
      </c>
      <c r="AA346" s="131"/>
      <c r="AB346" s="131"/>
      <c r="AC346" s="152">
        <f>AD346+AJ346</f>
        <v>0</v>
      </c>
      <c r="AD346" s="170">
        <f>SUM(AE346:AI346)</f>
        <v>0</v>
      </c>
      <c r="AE346" s="131"/>
      <c r="AF346" s="131"/>
      <c r="AG346" s="131"/>
      <c r="AH346" s="131"/>
      <c r="AI346" s="131"/>
      <c r="AJ346" s="170">
        <f>SUM(AK346:AO346)</f>
        <v>0</v>
      </c>
      <c r="AK346" s="131"/>
      <c r="AL346" s="131"/>
      <c r="AM346" s="131"/>
      <c r="AN346" s="131"/>
      <c r="AO346" s="131"/>
      <c r="AP346" s="131">
        <v>245</v>
      </c>
      <c r="AQ346" s="138">
        <f>W346/C346</f>
        <v>0.5633802816901409</v>
      </c>
      <c r="AR346" s="138">
        <f>AC346/I346</f>
        <v>0</v>
      </c>
      <c r="AS346" s="131"/>
      <c r="AT346" s="131"/>
    </row>
    <row r="347" spans="1:46" ht="15.75" hidden="1">
      <c r="A347" s="209">
        <v>2</v>
      </c>
      <c r="B347" s="210" t="s">
        <v>319</v>
      </c>
      <c r="C347" s="211">
        <f>D347+E347+F347+G347</f>
        <v>1.1</v>
      </c>
      <c r="D347" s="212"/>
      <c r="E347" s="209">
        <v>1.1</v>
      </c>
      <c r="F347" s="209">
        <v>0</v>
      </c>
      <c r="G347" s="212"/>
      <c r="H347" s="131"/>
      <c r="I347" s="180">
        <f>J347+P347</f>
        <v>0.5</v>
      </c>
      <c r="J347" s="171">
        <f>SUM(K347:O347)</f>
        <v>0.5</v>
      </c>
      <c r="K347" s="131"/>
      <c r="L347" s="131">
        <v>0.5</v>
      </c>
      <c r="M347" s="131"/>
      <c r="N347" s="131"/>
      <c r="O347" s="131"/>
      <c r="P347" s="171">
        <f>SUM(Q347:U347)</f>
        <v>0</v>
      </c>
      <c r="Q347" s="131"/>
      <c r="R347" s="131"/>
      <c r="S347" s="131"/>
      <c r="T347" s="131"/>
      <c r="U347" s="131"/>
      <c r="V347" s="169">
        <f>D347*194.67+E347*173.04+F347*111.72+G347*111.72+H347*127.68+K347*86.255+L347*71.648+M347*84.489+N347*58.258+O347*53.065+Q347*72.658+R347*60.9+S347*74.716+T347*50.578+U347*46.62</f>
        <v>226.168</v>
      </c>
      <c r="W347" s="152">
        <f>SUM(X347:AB347)</f>
        <v>0</v>
      </c>
      <c r="X347" s="131"/>
      <c r="Y347" s="131"/>
      <c r="Z347" s="131"/>
      <c r="AA347" s="131"/>
      <c r="AB347" s="131"/>
      <c r="AC347" s="152">
        <f>AD347+AJ347</f>
        <v>0</v>
      </c>
      <c r="AD347" s="170">
        <f>SUM(AE347:AI347)</f>
        <v>0</v>
      </c>
      <c r="AE347" s="131"/>
      <c r="AF347" s="131"/>
      <c r="AG347" s="131"/>
      <c r="AH347" s="131"/>
      <c r="AI347" s="131"/>
      <c r="AJ347" s="170">
        <f>SUM(AK347:AO347)</f>
        <v>0</v>
      </c>
      <c r="AK347" s="131"/>
      <c r="AL347" s="131"/>
      <c r="AM347" s="131"/>
      <c r="AN347" s="131"/>
      <c r="AO347" s="131"/>
      <c r="AP347" s="131"/>
      <c r="AQ347" s="138">
        <f>W347/C347</f>
        <v>0</v>
      </c>
      <c r="AR347" s="138">
        <f>AC347/I347</f>
        <v>0</v>
      </c>
      <c r="AS347" s="131"/>
      <c r="AT347" s="131"/>
    </row>
    <row r="348" spans="1:46" ht="15" hidden="1">
      <c r="A348" s="131"/>
      <c r="B348" s="172" t="s">
        <v>25</v>
      </c>
      <c r="C348" s="152">
        <f aca="true" t="shared" si="145" ref="C348:AP348">SUM(C316:C347)</f>
        <v>96.07799999999999</v>
      </c>
      <c r="D348" s="152">
        <f t="shared" si="145"/>
        <v>7.125</v>
      </c>
      <c r="E348" s="152">
        <f t="shared" si="145"/>
        <v>22.303</v>
      </c>
      <c r="F348" s="152">
        <f t="shared" si="145"/>
        <v>49.90299999999999</v>
      </c>
      <c r="G348" s="152">
        <f t="shared" si="145"/>
        <v>13.116999999999999</v>
      </c>
      <c r="H348" s="152">
        <f t="shared" si="145"/>
        <v>3.63</v>
      </c>
      <c r="I348" s="152">
        <f t="shared" si="145"/>
        <v>4.65</v>
      </c>
      <c r="J348" s="152">
        <f t="shared" si="145"/>
        <v>1.65</v>
      </c>
      <c r="K348" s="152">
        <f t="shared" si="145"/>
        <v>0</v>
      </c>
      <c r="L348" s="152">
        <f t="shared" si="145"/>
        <v>1.65</v>
      </c>
      <c r="M348" s="152">
        <f t="shared" si="145"/>
        <v>0</v>
      </c>
      <c r="N348" s="152">
        <f t="shared" si="145"/>
        <v>0</v>
      </c>
      <c r="O348" s="152">
        <f t="shared" si="145"/>
        <v>0</v>
      </c>
      <c r="P348" s="152">
        <f t="shared" si="145"/>
        <v>3</v>
      </c>
      <c r="Q348" s="152">
        <f t="shared" si="145"/>
        <v>0.5</v>
      </c>
      <c r="R348" s="152">
        <f t="shared" si="145"/>
        <v>2.1</v>
      </c>
      <c r="S348" s="152">
        <f t="shared" si="145"/>
        <v>0</v>
      </c>
      <c r="T348" s="152">
        <f t="shared" si="145"/>
        <v>0.4</v>
      </c>
      <c r="U348" s="152">
        <f t="shared" si="145"/>
        <v>0</v>
      </c>
      <c r="V348" s="173">
        <f t="shared" si="145"/>
        <v>13053.07707</v>
      </c>
      <c r="W348" s="152">
        <f t="shared" si="145"/>
        <v>49.20399999999999</v>
      </c>
      <c r="X348" s="152">
        <f t="shared" si="145"/>
        <v>3.8</v>
      </c>
      <c r="Y348" s="152">
        <f t="shared" si="145"/>
        <v>6.566000000000001</v>
      </c>
      <c r="Z348" s="152">
        <f t="shared" si="145"/>
        <v>34.683</v>
      </c>
      <c r="AA348" s="152">
        <f t="shared" si="145"/>
        <v>3.505</v>
      </c>
      <c r="AB348" s="152">
        <f t="shared" si="145"/>
        <v>0.65</v>
      </c>
      <c r="AC348" s="152">
        <f t="shared" si="145"/>
        <v>0</v>
      </c>
      <c r="AD348" s="152">
        <f t="shared" si="145"/>
        <v>0</v>
      </c>
      <c r="AE348" s="152">
        <f t="shared" si="145"/>
        <v>0</v>
      </c>
      <c r="AF348" s="152">
        <f t="shared" si="145"/>
        <v>0</v>
      </c>
      <c r="AG348" s="152">
        <f t="shared" si="145"/>
        <v>0</v>
      </c>
      <c r="AH348" s="152">
        <f t="shared" si="145"/>
        <v>0</v>
      </c>
      <c r="AI348" s="152">
        <f t="shared" si="145"/>
        <v>0</v>
      </c>
      <c r="AJ348" s="152">
        <f t="shared" si="145"/>
        <v>0</v>
      </c>
      <c r="AK348" s="152">
        <f t="shared" si="145"/>
        <v>0</v>
      </c>
      <c r="AL348" s="152">
        <f t="shared" si="145"/>
        <v>0</v>
      </c>
      <c r="AM348" s="152">
        <f t="shared" si="145"/>
        <v>0</v>
      </c>
      <c r="AN348" s="152">
        <f t="shared" si="145"/>
        <v>0</v>
      </c>
      <c r="AO348" s="152">
        <f t="shared" si="145"/>
        <v>0</v>
      </c>
      <c r="AP348" s="173">
        <f t="shared" si="145"/>
        <v>6983.1</v>
      </c>
      <c r="AQ348" s="151">
        <f>W348/C348</f>
        <v>0.5121255646453923</v>
      </c>
      <c r="AR348" s="151">
        <f>AC348/I348</f>
        <v>0</v>
      </c>
      <c r="AS348" s="152">
        <f>SUM(AS316:AS347)</f>
        <v>0</v>
      </c>
      <c r="AT348" s="152">
        <f>SUM(AT316:AT347)</f>
        <v>0</v>
      </c>
    </row>
    <row r="349" ht="15" hidden="1"/>
    <row r="350" ht="15" hidden="1"/>
    <row r="351" spans="2:43" ht="15" hidden="1">
      <c r="B351" s="304" t="s">
        <v>103</v>
      </c>
      <c r="C351" s="305"/>
      <c r="D351" s="305"/>
      <c r="E351" s="305"/>
      <c r="F351" s="305"/>
      <c r="V351" s="157" t="s">
        <v>75</v>
      </c>
      <c r="W351" s="158"/>
      <c r="X351" s="158"/>
      <c r="Y351" s="158"/>
      <c r="Z351" s="158"/>
      <c r="AA351" s="158"/>
      <c r="AB351" s="158"/>
      <c r="AC351" s="158"/>
      <c r="AD351" s="158"/>
      <c r="AE351" s="158"/>
      <c r="AF351" s="158"/>
      <c r="AG351" s="158"/>
      <c r="AH351" s="158"/>
      <c r="AI351" s="158"/>
      <c r="AJ351" s="158"/>
      <c r="AK351" s="158"/>
      <c r="AL351" s="158"/>
      <c r="AM351" s="158"/>
      <c r="AN351" s="158"/>
      <c r="AO351" s="158"/>
      <c r="AP351" s="158"/>
      <c r="AQ351" s="159"/>
    </row>
    <row r="352" spans="2:43" ht="15" hidden="1">
      <c r="B352" s="304" t="s">
        <v>412</v>
      </c>
      <c r="C352" s="305"/>
      <c r="D352" s="305"/>
      <c r="E352" s="305"/>
      <c r="F352" s="305"/>
      <c r="V352" s="157" t="s">
        <v>76</v>
      </c>
      <c r="W352" s="158"/>
      <c r="X352" s="158"/>
      <c r="Y352" s="158"/>
      <c r="Z352" s="158"/>
      <c r="AA352" s="158"/>
      <c r="AB352" s="158"/>
      <c r="AC352" s="158"/>
      <c r="AD352" s="158"/>
      <c r="AE352" s="158"/>
      <c r="AF352" s="158"/>
      <c r="AG352" s="158"/>
      <c r="AH352" s="158"/>
      <c r="AI352" s="158"/>
      <c r="AJ352" s="158"/>
      <c r="AK352" s="158"/>
      <c r="AL352" s="158"/>
      <c r="AM352" s="158"/>
      <c r="AN352" s="158"/>
      <c r="AO352" s="158"/>
      <c r="AP352" s="158"/>
      <c r="AQ352" s="159"/>
    </row>
    <row r="353" spans="2:43" ht="15" hidden="1">
      <c r="B353" s="156"/>
      <c r="C353" s="156"/>
      <c r="D353" s="156"/>
      <c r="E353" s="156"/>
      <c r="F353" s="156"/>
      <c r="V353" s="157"/>
      <c r="W353" s="158"/>
      <c r="X353" s="158"/>
      <c r="Y353" s="158"/>
      <c r="Z353" s="158"/>
      <c r="AA353" s="158"/>
      <c r="AB353" s="158"/>
      <c r="AC353" s="158"/>
      <c r="AD353" s="158"/>
      <c r="AE353" s="158"/>
      <c r="AF353" s="158"/>
      <c r="AG353" s="158"/>
      <c r="AH353" s="158"/>
      <c r="AI353" s="158"/>
      <c r="AJ353" s="158"/>
      <c r="AK353" s="158"/>
      <c r="AL353" s="158"/>
      <c r="AM353" s="158"/>
      <c r="AN353" s="158"/>
      <c r="AO353" s="158"/>
      <c r="AP353" s="158"/>
      <c r="AQ353" s="159"/>
    </row>
    <row r="354" spans="1:46" ht="15" hidden="1">
      <c r="A354" s="306" t="s">
        <v>105</v>
      </c>
      <c r="B354" s="306"/>
      <c r="C354" s="306"/>
      <c r="D354" s="306"/>
      <c r="E354" s="306"/>
      <c r="F354" s="306"/>
      <c r="G354" s="306"/>
      <c r="H354" s="306"/>
      <c r="I354" s="306"/>
      <c r="J354" s="306"/>
      <c r="K354" s="306"/>
      <c r="L354" s="306"/>
      <c r="M354" s="306"/>
      <c r="N354" s="306"/>
      <c r="O354" s="306"/>
      <c r="P354" s="306"/>
      <c r="Q354" s="306"/>
      <c r="R354" s="306"/>
      <c r="S354" s="306"/>
      <c r="T354" s="306"/>
      <c r="U354" s="306"/>
      <c r="V354" s="306"/>
      <c r="W354" s="306"/>
      <c r="X354" s="306"/>
      <c r="Y354" s="306"/>
      <c r="Z354" s="306"/>
      <c r="AA354" s="306"/>
      <c r="AB354" s="306"/>
      <c r="AC354" s="306"/>
      <c r="AD354" s="306"/>
      <c r="AE354" s="306"/>
      <c r="AF354" s="306"/>
      <c r="AG354" s="306"/>
      <c r="AH354" s="306"/>
      <c r="AI354" s="306"/>
      <c r="AJ354" s="306"/>
      <c r="AK354" s="306"/>
      <c r="AL354" s="306"/>
      <c r="AM354" s="306"/>
      <c r="AN354" s="306"/>
      <c r="AO354" s="306"/>
      <c r="AP354" s="306"/>
      <c r="AQ354" s="306"/>
      <c r="AR354" s="306"/>
      <c r="AS354" s="306"/>
      <c r="AT354" s="306"/>
    </row>
    <row r="355" spans="1:46" ht="15" hidden="1">
      <c r="A355" s="307"/>
      <c r="B355" s="307"/>
      <c r="C355" s="307"/>
      <c r="D355" s="307"/>
      <c r="E355" s="307"/>
      <c r="F355" s="307"/>
      <c r="G355" s="307"/>
      <c r="H355" s="307"/>
      <c r="I355" s="307"/>
      <c r="J355" s="307"/>
      <c r="K355" s="307"/>
      <c r="L355" s="307"/>
      <c r="M355" s="307"/>
      <c r="N355" s="307"/>
      <c r="O355" s="307"/>
      <c r="P355" s="307"/>
      <c r="Q355" s="307"/>
      <c r="R355" s="307"/>
      <c r="S355" s="307"/>
      <c r="T355" s="307"/>
      <c r="U355" s="307"/>
      <c r="V355" s="307"/>
      <c r="W355" s="307"/>
      <c r="X355" s="307"/>
      <c r="Y355" s="307"/>
      <c r="Z355" s="307"/>
      <c r="AA355" s="307"/>
      <c r="AB355" s="307"/>
      <c r="AC355" s="307"/>
      <c r="AD355" s="307"/>
      <c r="AE355" s="307"/>
      <c r="AF355" s="307"/>
      <c r="AG355" s="307"/>
      <c r="AH355" s="307"/>
      <c r="AI355" s="307"/>
      <c r="AJ355" s="307"/>
      <c r="AK355" s="307"/>
      <c r="AL355" s="307"/>
      <c r="AM355" s="307"/>
      <c r="AN355" s="307"/>
      <c r="AO355" s="307"/>
      <c r="AP355" s="307"/>
      <c r="AQ355" s="307"/>
      <c r="AR355" s="307"/>
      <c r="AS355" s="307"/>
      <c r="AT355" s="307"/>
    </row>
    <row r="356" spans="1:46" ht="15" hidden="1">
      <c r="A356" s="299" t="s">
        <v>0</v>
      </c>
      <c r="B356" s="292" t="s">
        <v>77</v>
      </c>
      <c r="C356" s="301" t="s">
        <v>78</v>
      </c>
      <c r="D356" s="301"/>
      <c r="E356" s="301"/>
      <c r="F356" s="301"/>
      <c r="G356" s="301"/>
      <c r="H356" s="301"/>
      <c r="I356" s="301"/>
      <c r="J356" s="301"/>
      <c r="K356" s="301"/>
      <c r="L356" s="301"/>
      <c r="M356" s="301"/>
      <c r="N356" s="301"/>
      <c r="O356" s="301"/>
      <c r="P356" s="301"/>
      <c r="Q356" s="301"/>
      <c r="R356" s="301"/>
      <c r="S356" s="301"/>
      <c r="T356" s="301"/>
      <c r="U356" s="301"/>
      <c r="V356" s="301"/>
      <c r="W356" s="302" t="s">
        <v>79</v>
      </c>
      <c r="X356" s="302"/>
      <c r="Y356" s="302"/>
      <c r="Z356" s="302"/>
      <c r="AA356" s="302"/>
      <c r="AB356" s="302"/>
      <c r="AC356" s="302"/>
      <c r="AD356" s="302"/>
      <c r="AE356" s="302"/>
      <c r="AF356" s="302"/>
      <c r="AG356" s="302"/>
      <c r="AH356" s="302"/>
      <c r="AI356" s="302"/>
      <c r="AJ356" s="302"/>
      <c r="AK356" s="302"/>
      <c r="AL356" s="302"/>
      <c r="AM356" s="302"/>
      <c r="AN356" s="302"/>
      <c r="AO356" s="302"/>
      <c r="AP356" s="302"/>
      <c r="AQ356" s="302" t="s">
        <v>80</v>
      </c>
      <c r="AR356" s="302"/>
      <c r="AS356" s="302" t="s">
        <v>454</v>
      </c>
      <c r="AT356" s="302"/>
    </row>
    <row r="357" spans="1:46" ht="15" hidden="1">
      <c r="A357" s="300"/>
      <c r="B357" s="293"/>
      <c r="C357" s="292" t="s">
        <v>81</v>
      </c>
      <c r="D357" s="303" t="s">
        <v>82</v>
      </c>
      <c r="E357" s="303"/>
      <c r="F357" s="303"/>
      <c r="G357" s="303"/>
      <c r="H357" s="303"/>
      <c r="I357" s="292" t="s">
        <v>83</v>
      </c>
      <c r="J357" s="288" t="s">
        <v>82</v>
      </c>
      <c r="K357" s="288"/>
      <c r="L357" s="288"/>
      <c r="M357" s="288"/>
      <c r="N357" s="288"/>
      <c r="O357" s="288"/>
      <c r="P357" s="288"/>
      <c r="Q357" s="288"/>
      <c r="R357" s="288"/>
      <c r="S357" s="288"/>
      <c r="T357" s="288"/>
      <c r="U357" s="288"/>
      <c r="V357" s="289" t="s">
        <v>84</v>
      </c>
      <c r="W357" s="292" t="s">
        <v>85</v>
      </c>
      <c r="X357" s="298" t="s">
        <v>82</v>
      </c>
      <c r="Y357" s="298"/>
      <c r="Z357" s="298"/>
      <c r="AA357" s="298"/>
      <c r="AB357" s="298"/>
      <c r="AC357" s="292" t="s">
        <v>83</v>
      </c>
      <c r="AD357" s="288" t="s">
        <v>82</v>
      </c>
      <c r="AE357" s="288"/>
      <c r="AF357" s="288"/>
      <c r="AG357" s="288"/>
      <c r="AH357" s="288"/>
      <c r="AI357" s="288"/>
      <c r="AJ357" s="288"/>
      <c r="AK357" s="288"/>
      <c r="AL357" s="288"/>
      <c r="AM357" s="288"/>
      <c r="AN357" s="288"/>
      <c r="AO357" s="288"/>
      <c r="AP357" s="289" t="s">
        <v>86</v>
      </c>
      <c r="AQ357" s="295" t="s">
        <v>87</v>
      </c>
      <c r="AR357" s="295" t="s">
        <v>88</v>
      </c>
      <c r="AS357" s="295" t="s">
        <v>85</v>
      </c>
      <c r="AT357" s="295" t="s">
        <v>83</v>
      </c>
    </row>
    <row r="358" spans="1:46" ht="15" hidden="1">
      <c r="A358" s="300"/>
      <c r="B358" s="293"/>
      <c r="C358" s="293"/>
      <c r="D358" s="289" t="s">
        <v>89</v>
      </c>
      <c r="E358" s="289" t="s">
        <v>90</v>
      </c>
      <c r="F358" s="289" t="s">
        <v>91</v>
      </c>
      <c r="G358" s="289" t="s">
        <v>92</v>
      </c>
      <c r="H358" s="289" t="s">
        <v>93</v>
      </c>
      <c r="I358" s="293"/>
      <c r="J358" s="288" t="s">
        <v>94</v>
      </c>
      <c r="K358" s="288"/>
      <c r="L358" s="288"/>
      <c r="M358" s="288"/>
      <c r="N358" s="288"/>
      <c r="O358" s="288"/>
      <c r="P358" s="288" t="s">
        <v>396</v>
      </c>
      <c r="Q358" s="288"/>
      <c r="R358" s="288"/>
      <c r="S358" s="288"/>
      <c r="T358" s="288"/>
      <c r="U358" s="288"/>
      <c r="V358" s="290"/>
      <c r="W358" s="293"/>
      <c r="X358" s="289" t="s">
        <v>89</v>
      </c>
      <c r="Y358" s="289" t="s">
        <v>90</v>
      </c>
      <c r="Z358" s="289" t="s">
        <v>91</v>
      </c>
      <c r="AA358" s="289" t="s">
        <v>92</v>
      </c>
      <c r="AB358" s="289" t="s">
        <v>93</v>
      </c>
      <c r="AC358" s="293"/>
      <c r="AD358" s="288" t="s">
        <v>94</v>
      </c>
      <c r="AE358" s="288"/>
      <c r="AF358" s="288"/>
      <c r="AG358" s="288"/>
      <c r="AH358" s="288"/>
      <c r="AI358" s="288"/>
      <c r="AJ358" s="288" t="s">
        <v>396</v>
      </c>
      <c r="AK358" s="288"/>
      <c r="AL358" s="288"/>
      <c r="AM358" s="288"/>
      <c r="AN358" s="288"/>
      <c r="AO358" s="288"/>
      <c r="AP358" s="290"/>
      <c r="AQ358" s="296"/>
      <c r="AR358" s="296"/>
      <c r="AS358" s="296"/>
      <c r="AT358" s="296"/>
    </row>
    <row r="359" spans="1:46" ht="15.75" hidden="1">
      <c r="A359" s="161"/>
      <c r="B359" s="293"/>
      <c r="C359" s="293"/>
      <c r="D359" s="290"/>
      <c r="E359" s="290"/>
      <c r="F359" s="290"/>
      <c r="G359" s="290"/>
      <c r="H359" s="290"/>
      <c r="I359" s="293"/>
      <c r="J359" s="286" t="s">
        <v>25</v>
      </c>
      <c r="K359" s="254" t="s">
        <v>95</v>
      </c>
      <c r="L359" s="254"/>
      <c r="M359" s="254" t="s">
        <v>96</v>
      </c>
      <c r="N359" s="254"/>
      <c r="O359" s="254" t="s">
        <v>97</v>
      </c>
      <c r="P359" s="286" t="s">
        <v>25</v>
      </c>
      <c r="Q359" s="254" t="s">
        <v>95</v>
      </c>
      <c r="R359" s="254"/>
      <c r="S359" s="254" t="s">
        <v>96</v>
      </c>
      <c r="T359" s="254"/>
      <c r="U359" s="254" t="s">
        <v>97</v>
      </c>
      <c r="V359" s="290"/>
      <c r="W359" s="293"/>
      <c r="X359" s="290"/>
      <c r="Y359" s="290"/>
      <c r="Z359" s="290"/>
      <c r="AA359" s="290"/>
      <c r="AB359" s="290"/>
      <c r="AC359" s="293"/>
      <c r="AD359" s="286" t="s">
        <v>25</v>
      </c>
      <c r="AE359" s="254" t="s">
        <v>95</v>
      </c>
      <c r="AF359" s="254"/>
      <c r="AG359" s="254" t="s">
        <v>96</v>
      </c>
      <c r="AH359" s="254"/>
      <c r="AI359" s="254" t="s">
        <v>97</v>
      </c>
      <c r="AJ359" s="286" t="s">
        <v>25</v>
      </c>
      <c r="AK359" s="254" t="s">
        <v>95</v>
      </c>
      <c r="AL359" s="254"/>
      <c r="AM359" s="254" t="s">
        <v>96</v>
      </c>
      <c r="AN359" s="254"/>
      <c r="AO359" s="254" t="s">
        <v>97</v>
      </c>
      <c r="AP359" s="290"/>
      <c r="AQ359" s="296"/>
      <c r="AR359" s="296"/>
      <c r="AS359" s="296"/>
      <c r="AT359" s="296"/>
    </row>
    <row r="360" spans="1:46" ht="47.25" hidden="1">
      <c r="A360" s="161"/>
      <c r="B360" s="294"/>
      <c r="C360" s="294"/>
      <c r="D360" s="291"/>
      <c r="E360" s="291"/>
      <c r="F360" s="291"/>
      <c r="G360" s="291"/>
      <c r="H360" s="291"/>
      <c r="I360" s="294"/>
      <c r="J360" s="287"/>
      <c r="K360" s="65" t="s">
        <v>98</v>
      </c>
      <c r="L360" s="65" t="s">
        <v>99</v>
      </c>
      <c r="M360" s="65" t="s">
        <v>98</v>
      </c>
      <c r="N360" s="65" t="s">
        <v>99</v>
      </c>
      <c r="O360" s="254"/>
      <c r="P360" s="287"/>
      <c r="Q360" s="65" t="s">
        <v>98</v>
      </c>
      <c r="R360" s="65" t="s">
        <v>99</v>
      </c>
      <c r="S360" s="65" t="s">
        <v>98</v>
      </c>
      <c r="T360" s="65" t="s">
        <v>99</v>
      </c>
      <c r="U360" s="254"/>
      <c r="V360" s="291"/>
      <c r="W360" s="294"/>
      <c r="X360" s="291"/>
      <c r="Y360" s="291"/>
      <c r="Z360" s="291"/>
      <c r="AA360" s="291"/>
      <c r="AB360" s="291"/>
      <c r="AC360" s="294"/>
      <c r="AD360" s="287"/>
      <c r="AE360" s="65" t="s">
        <v>98</v>
      </c>
      <c r="AF360" s="65" t="s">
        <v>99</v>
      </c>
      <c r="AG360" s="65" t="s">
        <v>98</v>
      </c>
      <c r="AH360" s="65" t="s">
        <v>99</v>
      </c>
      <c r="AI360" s="254"/>
      <c r="AJ360" s="287"/>
      <c r="AK360" s="65" t="s">
        <v>98</v>
      </c>
      <c r="AL360" s="65" t="s">
        <v>99</v>
      </c>
      <c r="AM360" s="65" t="s">
        <v>98</v>
      </c>
      <c r="AN360" s="65" t="s">
        <v>99</v>
      </c>
      <c r="AO360" s="254"/>
      <c r="AP360" s="291"/>
      <c r="AQ360" s="297"/>
      <c r="AR360" s="297"/>
      <c r="AS360" s="297"/>
      <c r="AT360" s="297"/>
    </row>
    <row r="361" spans="1:46" ht="15" hidden="1">
      <c r="A361" s="116" t="s">
        <v>100</v>
      </c>
      <c r="B361" s="117" t="s">
        <v>128</v>
      </c>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row>
    <row r="362" spans="1:46" ht="15" hidden="1">
      <c r="A362" s="162">
        <v>1</v>
      </c>
      <c r="B362" s="162" t="s">
        <v>413</v>
      </c>
      <c r="C362" s="213">
        <f>SUM(D362:H362)</f>
        <v>3.2</v>
      </c>
      <c r="D362" s="131"/>
      <c r="E362" s="131"/>
      <c r="F362" s="131">
        <v>0.28</v>
      </c>
      <c r="G362" s="131">
        <v>2.92</v>
      </c>
      <c r="H362" s="131"/>
      <c r="I362" s="180">
        <f>J362+P362</f>
        <v>0.5</v>
      </c>
      <c r="J362" s="171">
        <f>SUM(K362:O362)</f>
        <v>0</v>
      </c>
      <c r="K362" s="131"/>
      <c r="L362" s="131"/>
      <c r="M362" s="131"/>
      <c r="N362" s="131"/>
      <c r="O362" s="131"/>
      <c r="P362" s="171">
        <f>SUM(Q362:U362)</f>
        <v>0.5</v>
      </c>
      <c r="Q362" s="131"/>
      <c r="R362" s="131">
        <v>0.5</v>
      </c>
      <c r="S362" s="131"/>
      <c r="T362" s="131"/>
      <c r="U362" s="131"/>
      <c r="V362" s="169">
        <f>D362*194.67+E362*173.04+F362*111.72+G362*111.72+H362*127.68+K362*86.255+L362*71.648+M362*84.489+N362*58.258+O362*53.065+Q362*72.658+R362*60.9+S362*74.716+T362*50.578+U362*46.62</f>
        <v>387.954</v>
      </c>
      <c r="W362" s="152">
        <f>SUM(X362:AB362)</f>
        <v>1.1</v>
      </c>
      <c r="X362" s="131"/>
      <c r="Y362" s="131"/>
      <c r="Z362" s="131"/>
      <c r="AA362" s="131">
        <v>1.1</v>
      </c>
      <c r="AB362" s="131"/>
      <c r="AC362" s="152">
        <f>AD362+AJ362</f>
        <v>0</v>
      </c>
      <c r="AD362" s="170">
        <f>SUM(AE362:AI362)</f>
        <v>0</v>
      </c>
      <c r="AE362" s="131"/>
      <c r="AF362" s="131"/>
      <c r="AG362" s="131"/>
      <c r="AH362" s="131"/>
      <c r="AI362" s="131"/>
      <c r="AJ362" s="170">
        <f>SUM(AK362:AO362)</f>
        <v>0</v>
      </c>
      <c r="AK362" s="131"/>
      <c r="AL362" s="131"/>
      <c r="AM362" s="131"/>
      <c r="AN362" s="131"/>
      <c r="AO362" s="131"/>
      <c r="AP362" s="131">
        <v>124</v>
      </c>
      <c r="AQ362" s="138">
        <f>W362/C362</f>
        <v>0.34375</v>
      </c>
      <c r="AR362" s="138">
        <f>AC362/I362</f>
        <v>0</v>
      </c>
      <c r="AS362" s="131"/>
      <c r="AT362" s="131"/>
    </row>
    <row r="363" spans="1:46" ht="15" hidden="1">
      <c r="A363" s="162">
        <v>2</v>
      </c>
      <c r="B363" s="162" t="s">
        <v>414</v>
      </c>
      <c r="C363" s="213">
        <f aca="true" t="shared" si="146" ref="C363:C369">SUM(D363:H363)</f>
        <v>1</v>
      </c>
      <c r="D363" s="131"/>
      <c r="E363" s="131"/>
      <c r="F363" s="131"/>
      <c r="G363" s="131">
        <v>1</v>
      </c>
      <c r="H363" s="131"/>
      <c r="I363" s="180">
        <f aca="true" t="shared" si="147" ref="I363:I369">J363+P363</f>
        <v>1</v>
      </c>
      <c r="J363" s="171">
        <f aca="true" t="shared" si="148" ref="J363:J369">SUM(K363:O363)</f>
        <v>0</v>
      </c>
      <c r="K363" s="131"/>
      <c r="L363" s="131"/>
      <c r="M363" s="131"/>
      <c r="N363" s="131"/>
      <c r="O363" s="131"/>
      <c r="P363" s="171">
        <f aca="true" t="shared" si="149" ref="P363:P369">SUM(Q363:U363)</f>
        <v>1</v>
      </c>
      <c r="Q363" s="131"/>
      <c r="R363" s="131">
        <v>1</v>
      </c>
      <c r="S363" s="131"/>
      <c r="T363" s="131"/>
      <c r="U363" s="131"/>
      <c r="V363" s="169">
        <f aca="true" t="shared" si="150" ref="V363:V369">D363*194.67+E363*173.04+F363*111.72+G363*111.72+H363*127.68+K363*86.255+L363*71.648+M363*84.489+N363*58.258+O363*53.065+Q363*72.658+R363*60.9+S363*74.716+T363*50.578+U363*46.62</f>
        <v>172.62</v>
      </c>
      <c r="W363" s="152">
        <f aca="true" t="shared" si="151" ref="W363:W369">SUM(X363:AB363)</f>
        <v>0.15</v>
      </c>
      <c r="X363" s="131"/>
      <c r="Y363" s="131"/>
      <c r="Z363" s="131"/>
      <c r="AA363" s="131">
        <v>0.15</v>
      </c>
      <c r="AB363" s="131"/>
      <c r="AC363" s="152">
        <f aca="true" t="shared" si="152" ref="AC363:AC369">AD363+AJ363</f>
        <v>0</v>
      </c>
      <c r="AD363" s="170">
        <f aca="true" t="shared" si="153" ref="AD363:AD369">SUM(AE363:AI363)</f>
        <v>0</v>
      </c>
      <c r="AE363" s="131"/>
      <c r="AF363" s="131"/>
      <c r="AG363" s="131"/>
      <c r="AH363" s="131"/>
      <c r="AI363" s="131"/>
      <c r="AJ363" s="170">
        <f aca="true" t="shared" si="154" ref="AJ363:AJ369">SUM(AK363:AO363)</f>
        <v>0</v>
      </c>
      <c r="AK363" s="131"/>
      <c r="AL363" s="131"/>
      <c r="AM363" s="131"/>
      <c r="AN363" s="131"/>
      <c r="AO363" s="131"/>
      <c r="AP363" s="131">
        <v>20.4</v>
      </c>
      <c r="AQ363" s="138">
        <f aca="true" t="shared" si="155" ref="AQ363:AQ369">W363/C363</f>
        <v>0.15</v>
      </c>
      <c r="AR363" s="138">
        <f aca="true" t="shared" si="156" ref="AR363:AR369">AC363/I363</f>
        <v>0</v>
      </c>
      <c r="AS363" s="131"/>
      <c r="AT363" s="131"/>
    </row>
    <row r="364" spans="1:46" ht="15" hidden="1">
      <c r="A364" s="162">
        <v>3</v>
      </c>
      <c r="B364" s="162" t="s">
        <v>415</v>
      </c>
      <c r="C364" s="213">
        <f t="shared" si="146"/>
        <v>3.6</v>
      </c>
      <c r="D364" s="131"/>
      <c r="E364" s="131"/>
      <c r="F364" s="131">
        <v>0.5</v>
      </c>
      <c r="G364" s="131">
        <v>2.5</v>
      </c>
      <c r="H364" s="131">
        <v>0.6</v>
      </c>
      <c r="I364" s="180">
        <f t="shared" si="147"/>
        <v>1</v>
      </c>
      <c r="J364" s="171">
        <f t="shared" si="148"/>
        <v>0</v>
      </c>
      <c r="K364" s="131"/>
      <c r="L364" s="131"/>
      <c r="M364" s="131"/>
      <c r="N364" s="131"/>
      <c r="O364" s="131"/>
      <c r="P364" s="171">
        <f t="shared" si="149"/>
        <v>1</v>
      </c>
      <c r="Q364" s="131"/>
      <c r="R364" s="131">
        <v>1</v>
      </c>
      <c r="S364" s="131"/>
      <c r="T364" s="131"/>
      <c r="U364" s="131"/>
      <c r="V364" s="169">
        <f t="shared" si="150"/>
        <v>472.668</v>
      </c>
      <c r="W364" s="152">
        <f t="shared" si="151"/>
        <v>1.1</v>
      </c>
      <c r="X364" s="131"/>
      <c r="Y364" s="131"/>
      <c r="Z364" s="131"/>
      <c r="AA364" s="131">
        <v>1.1</v>
      </c>
      <c r="AB364" s="131"/>
      <c r="AC364" s="152">
        <f t="shared" si="152"/>
        <v>0</v>
      </c>
      <c r="AD364" s="170">
        <f t="shared" si="153"/>
        <v>0</v>
      </c>
      <c r="AE364" s="131"/>
      <c r="AF364" s="131"/>
      <c r="AG364" s="131"/>
      <c r="AH364" s="131"/>
      <c r="AI364" s="131"/>
      <c r="AJ364" s="170">
        <f t="shared" si="154"/>
        <v>0</v>
      </c>
      <c r="AK364" s="131"/>
      <c r="AL364" s="131"/>
      <c r="AM364" s="131"/>
      <c r="AN364" s="131"/>
      <c r="AO364" s="131"/>
      <c r="AP364" s="131">
        <v>125.8</v>
      </c>
      <c r="AQ364" s="138">
        <f t="shared" si="155"/>
        <v>0.3055555555555556</v>
      </c>
      <c r="AR364" s="138">
        <f t="shared" si="156"/>
        <v>0</v>
      </c>
      <c r="AS364" s="131"/>
      <c r="AT364" s="131"/>
    </row>
    <row r="365" spans="1:46" ht="15" hidden="1">
      <c r="A365" s="162">
        <v>4</v>
      </c>
      <c r="B365" s="162" t="s">
        <v>416</v>
      </c>
      <c r="C365" s="213">
        <f t="shared" si="146"/>
        <v>4</v>
      </c>
      <c r="D365" s="131"/>
      <c r="E365" s="131"/>
      <c r="F365" s="131">
        <v>1.5</v>
      </c>
      <c r="G365" s="131">
        <v>2.5</v>
      </c>
      <c r="H365" s="131"/>
      <c r="I365" s="180">
        <f t="shared" si="147"/>
        <v>0</v>
      </c>
      <c r="J365" s="171">
        <f t="shared" si="148"/>
        <v>0</v>
      </c>
      <c r="K365" s="131"/>
      <c r="L365" s="131"/>
      <c r="M365" s="131"/>
      <c r="N365" s="131"/>
      <c r="O365" s="131"/>
      <c r="P365" s="171">
        <f t="shared" si="149"/>
        <v>0</v>
      </c>
      <c r="Q365" s="131"/>
      <c r="R365" s="131"/>
      <c r="S365" s="131"/>
      <c r="T365" s="131"/>
      <c r="U365" s="131"/>
      <c r="V365" s="169">
        <f t="shared" si="150"/>
        <v>446.88</v>
      </c>
      <c r="W365" s="152">
        <f t="shared" si="151"/>
        <v>0.8</v>
      </c>
      <c r="X365" s="131"/>
      <c r="Y365" s="131"/>
      <c r="Z365" s="131"/>
      <c r="AA365" s="131">
        <v>0.8</v>
      </c>
      <c r="AB365" s="131"/>
      <c r="AC365" s="152">
        <f t="shared" si="152"/>
        <v>0</v>
      </c>
      <c r="AD365" s="170">
        <f t="shared" si="153"/>
        <v>0</v>
      </c>
      <c r="AE365" s="131"/>
      <c r="AF365" s="131"/>
      <c r="AG365" s="131"/>
      <c r="AH365" s="131"/>
      <c r="AI365" s="131"/>
      <c r="AJ365" s="170">
        <f t="shared" si="154"/>
        <v>0</v>
      </c>
      <c r="AK365" s="131"/>
      <c r="AL365" s="131"/>
      <c r="AM365" s="131"/>
      <c r="AN365" s="131"/>
      <c r="AO365" s="131"/>
      <c r="AP365" s="131">
        <v>90.2</v>
      </c>
      <c r="AQ365" s="138">
        <f t="shared" si="155"/>
        <v>0.2</v>
      </c>
      <c r="AR365" s="138" t="e">
        <f t="shared" si="156"/>
        <v>#DIV/0!</v>
      </c>
      <c r="AS365" s="131"/>
      <c r="AT365" s="131"/>
    </row>
    <row r="366" spans="1:46" ht="15" hidden="1">
      <c r="A366" s="162">
        <v>5</v>
      </c>
      <c r="B366" s="162" t="s">
        <v>417</v>
      </c>
      <c r="C366" s="213">
        <f>SUM(D366:H366)</f>
        <v>2.15</v>
      </c>
      <c r="D366" s="131"/>
      <c r="E366" s="131">
        <v>0.5</v>
      </c>
      <c r="F366" s="131">
        <v>0</v>
      </c>
      <c r="G366" s="131">
        <v>1.25</v>
      </c>
      <c r="H366" s="131">
        <v>0.4</v>
      </c>
      <c r="I366" s="180">
        <f t="shared" si="147"/>
        <v>0.6</v>
      </c>
      <c r="J366" s="171">
        <f t="shared" si="148"/>
        <v>0.6</v>
      </c>
      <c r="K366" s="131">
        <v>0.6</v>
      </c>
      <c r="L366" s="131"/>
      <c r="M366" s="131"/>
      <c r="N366" s="131"/>
      <c r="O366" s="131"/>
      <c r="P366" s="171">
        <f t="shared" si="149"/>
        <v>0</v>
      </c>
      <c r="Q366" s="131"/>
      <c r="R366" s="131"/>
      <c r="S366" s="131"/>
      <c r="T366" s="131"/>
      <c r="U366" s="131"/>
      <c r="V366" s="169">
        <f t="shared" si="150"/>
        <v>328.995</v>
      </c>
      <c r="W366" s="152">
        <f t="shared" si="151"/>
        <v>0.52</v>
      </c>
      <c r="X366" s="131"/>
      <c r="Y366" s="131">
        <v>0.12</v>
      </c>
      <c r="Z366" s="131"/>
      <c r="AA366" s="131">
        <v>0.4</v>
      </c>
      <c r="AB366" s="131"/>
      <c r="AC366" s="152">
        <f t="shared" si="152"/>
        <v>0</v>
      </c>
      <c r="AD366" s="170">
        <f t="shared" si="153"/>
        <v>0</v>
      </c>
      <c r="AE366" s="131"/>
      <c r="AF366" s="131"/>
      <c r="AG366" s="131"/>
      <c r="AH366" s="131"/>
      <c r="AI366" s="131"/>
      <c r="AJ366" s="170">
        <f t="shared" si="154"/>
        <v>0</v>
      </c>
      <c r="AK366" s="131"/>
      <c r="AL366" s="131"/>
      <c r="AM366" s="131"/>
      <c r="AN366" s="131"/>
      <c r="AO366" s="131"/>
      <c r="AP366" s="131">
        <v>79.8</v>
      </c>
      <c r="AQ366" s="138">
        <f t="shared" si="155"/>
        <v>0.2418604651162791</v>
      </c>
      <c r="AR366" s="138">
        <f t="shared" si="156"/>
        <v>0</v>
      </c>
      <c r="AS366" s="131"/>
      <c r="AT366" s="131"/>
    </row>
    <row r="367" spans="1:46" ht="15" hidden="1">
      <c r="A367" s="162">
        <v>6</v>
      </c>
      <c r="B367" s="162" t="s">
        <v>418</v>
      </c>
      <c r="C367" s="213">
        <f>SUM(D367:H367)</f>
        <v>3</v>
      </c>
      <c r="D367" s="131"/>
      <c r="E367" s="131"/>
      <c r="F367" s="131">
        <v>1.5</v>
      </c>
      <c r="G367" s="131">
        <v>1.5</v>
      </c>
      <c r="H367" s="131"/>
      <c r="I367" s="180">
        <f t="shared" si="147"/>
        <v>2.7</v>
      </c>
      <c r="J367" s="171">
        <f t="shared" si="148"/>
        <v>2</v>
      </c>
      <c r="K367" s="131"/>
      <c r="L367" s="131">
        <v>2</v>
      </c>
      <c r="M367" s="131"/>
      <c r="N367" s="131"/>
      <c r="O367" s="131"/>
      <c r="P367" s="171">
        <f t="shared" si="149"/>
        <v>0.7</v>
      </c>
      <c r="Q367" s="131"/>
      <c r="R367" s="131">
        <v>0.7</v>
      </c>
      <c r="S367" s="131"/>
      <c r="T367" s="131"/>
      <c r="U367" s="131"/>
      <c r="V367" s="169">
        <f t="shared" si="150"/>
        <v>521.086</v>
      </c>
      <c r="W367" s="152">
        <f t="shared" si="151"/>
        <v>0</v>
      </c>
      <c r="X367" s="131"/>
      <c r="Y367" s="131"/>
      <c r="Z367" s="131"/>
      <c r="AA367" s="131"/>
      <c r="AB367" s="131"/>
      <c r="AC367" s="152">
        <f t="shared" si="152"/>
        <v>0</v>
      </c>
      <c r="AD367" s="170">
        <f t="shared" si="153"/>
        <v>0</v>
      </c>
      <c r="AE367" s="131"/>
      <c r="AF367" s="131"/>
      <c r="AG367" s="131"/>
      <c r="AH367" s="131"/>
      <c r="AI367" s="131"/>
      <c r="AJ367" s="170">
        <f t="shared" si="154"/>
        <v>0</v>
      </c>
      <c r="AK367" s="131"/>
      <c r="AL367" s="131"/>
      <c r="AM367" s="131"/>
      <c r="AN367" s="131"/>
      <c r="AO367" s="131"/>
      <c r="AP367" s="131"/>
      <c r="AQ367" s="138">
        <f t="shared" si="155"/>
        <v>0</v>
      </c>
      <c r="AR367" s="138">
        <f t="shared" si="156"/>
        <v>0</v>
      </c>
      <c r="AS367" s="131"/>
      <c r="AT367" s="131"/>
    </row>
    <row r="368" spans="1:46" ht="15" hidden="1">
      <c r="A368" s="162">
        <v>7</v>
      </c>
      <c r="B368" s="162" t="s">
        <v>419</v>
      </c>
      <c r="C368" s="213">
        <f t="shared" si="146"/>
        <v>0.75</v>
      </c>
      <c r="D368" s="131"/>
      <c r="E368" s="131"/>
      <c r="F368" s="131">
        <v>0.75</v>
      </c>
      <c r="G368" s="131"/>
      <c r="H368" s="131"/>
      <c r="I368" s="180">
        <f t="shared" si="147"/>
        <v>1</v>
      </c>
      <c r="J368" s="171">
        <f t="shared" si="148"/>
        <v>1</v>
      </c>
      <c r="K368" s="131"/>
      <c r="L368" s="131">
        <v>1</v>
      </c>
      <c r="M368" s="131"/>
      <c r="N368" s="131"/>
      <c r="O368" s="131"/>
      <c r="P368" s="171">
        <f t="shared" si="149"/>
        <v>0</v>
      </c>
      <c r="Q368" s="131"/>
      <c r="R368" s="131"/>
      <c r="S368" s="131"/>
      <c r="T368" s="131"/>
      <c r="U368" s="131"/>
      <c r="V368" s="169">
        <f t="shared" si="150"/>
        <v>155.438</v>
      </c>
      <c r="W368" s="152">
        <f t="shared" si="151"/>
        <v>0.75</v>
      </c>
      <c r="X368" s="131"/>
      <c r="Y368" s="131"/>
      <c r="Z368" s="131">
        <v>0.75</v>
      </c>
      <c r="AA368" s="131"/>
      <c r="AB368" s="131"/>
      <c r="AC368" s="152">
        <f t="shared" si="152"/>
        <v>0</v>
      </c>
      <c r="AD368" s="170">
        <f t="shared" si="153"/>
        <v>0</v>
      </c>
      <c r="AE368" s="131"/>
      <c r="AF368" s="131"/>
      <c r="AG368" s="131"/>
      <c r="AH368" s="131"/>
      <c r="AI368" s="131"/>
      <c r="AJ368" s="170">
        <f t="shared" si="154"/>
        <v>0</v>
      </c>
      <c r="AK368" s="131"/>
      <c r="AL368" s="131"/>
      <c r="AM368" s="131"/>
      <c r="AN368" s="131"/>
      <c r="AO368" s="131"/>
      <c r="AP368" s="131">
        <v>83.7</v>
      </c>
      <c r="AQ368" s="138">
        <f t="shared" si="155"/>
        <v>1</v>
      </c>
      <c r="AR368" s="138">
        <f t="shared" si="156"/>
        <v>0</v>
      </c>
      <c r="AS368" s="131"/>
      <c r="AT368" s="131"/>
    </row>
    <row r="369" spans="1:46" ht="15" hidden="1">
      <c r="A369" s="162">
        <v>8</v>
      </c>
      <c r="B369" s="162" t="s">
        <v>420</v>
      </c>
      <c r="C369" s="213">
        <f t="shared" si="146"/>
        <v>1.5</v>
      </c>
      <c r="D369" s="131"/>
      <c r="E369" s="131">
        <v>1</v>
      </c>
      <c r="F369" s="131">
        <v>0.5</v>
      </c>
      <c r="G369" s="131"/>
      <c r="H369" s="131"/>
      <c r="I369" s="180">
        <f t="shared" si="147"/>
        <v>0</v>
      </c>
      <c r="J369" s="171">
        <f t="shared" si="148"/>
        <v>0</v>
      </c>
      <c r="K369" s="131"/>
      <c r="L369" s="131"/>
      <c r="M369" s="131"/>
      <c r="N369" s="131"/>
      <c r="O369" s="131"/>
      <c r="P369" s="171">
        <f t="shared" si="149"/>
        <v>0</v>
      </c>
      <c r="Q369" s="131"/>
      <c r="R369" s="131"/>
      <c r="S369" s="131"/>
      <c r="T369" s="131"/>
      <c r="U369" s="131"/>
      <c r="V369" s="169">
        <f t="shared" si="150"/>
        <v>228.89999999999998</v>
      </c>
      <c r="W369" s="152">
        <f t="shared" si="151"/>
        <v>0.9</v>
      </c>
      <c r="X369" s="131"/>
      <c r="Y369" s="131">
        <v>0.4</v>
      </c>
      <c r="Z369" s="131">
        <v>0.5</v>
      </c>
      <c r="AA369" s="131"/>
      <c r="AB369" s="131"/>
      <c r="AC369" s="152">
        <f t="shared" si="152"/>
        <v>0</v>
      </c>
      <c r="AD369" s="170">
        <f t="shared" si="153"/>
        <v>0</v>
      </c>
      <c r="AE369" s="131"/>
      <c r="AF369" s="131"/>
      <c r="AG369" s="131"/>
      <c r="AH369" s="131"/>
      <c r="AI369" s="131"/>
      <c r="AJ369" s="170">
        <f t="shared" si="154"/>
        <v>0</v>
      </c>
      <c r="AK369" s="131"/>
      <c r="AL369" s="131"/>
      <c r="AM369" s="131"/>
      <c r="AN369" s="131"/>
      <c r="AO369" s="131"/>
      <c r="AP369" s="131">
        <v>150</v>
      </c>
      <c r="AQ369" s="138">
        <f t="shared" si="155"/>
        <v>0.6</v>
      </c>
      <c r="AR369" s="138" t="e">
        <f t="shared" si="156"/>
        <v>#DIV/0!</v>
      </c>
      <c r="AS369" s="131"/>
      <c r="AT369" s="131"/>
    </row>
    <row r="370" spans="1:46" ht="15" hidden="1">
      <c r="A370" s="116" t="s">
        <v>101</v>
      </c>
      <c r="B370" s="117" t="s">
        <v>206</v>
      </c>
      <c r="C370" s="131"/>
      <c r="D370" s="131"/>
      <c r="E370" s="131"/>
      <c r="F370" s="131"/>
      <c r="G370" s="131"/>
      <c r="H370" s="131"/>
      <c r="I370" s="131"/>
      <c r="J370" s="131"/>
      <c r="K370" s="131"/>
      <c r="L370" s="131"/>
      <c r="M370" s="131"/>
      <c r="N370" s="131"/>
      <c r="O370" s="131"/>
      <c r="P370" s="131"/>
      <c r="Q370" s="131"/>
      <c r="R370" s="131"/>
      <c r="S370" s="131"/>
      <c r="T370" s="131"/>
      <c r="U370" s="131"/>
      <c r="V370" s="169"/>
      <c r="W370" s="131"/>
      <c r="X370" s="131"/>
      <c r="Y370" s="131"/>
      <c r="Z370" s="131"/>
      <c r="AA370" s="131"/>
      <c r="AB370" s="131"/>
      <c r="AC370" s="131"/>
      <c r="AD370" s="131"/>
      <c r="AE370" s="131"/>
      <c r="AF370" s="131"/>
      <c r="AG370" s="131"/>
      <c r="AH370" s="131"/>
      <c r="AI370" s="131"/>
      <c r="AJ370" s="131"/>
      <c r="AK370" s="131"/>
      <c r="AL370" s="131"/>
      <c r="AM370" s="131"/>
      <c r="AN370" s="131"/>
      <c r="AO370" s="131"/>
      <c r="AP370" s="131"/>
      <c r="AQ370" s="131"/>
      <c r="AR370" s="131"/>
      <c r="AS370" s="131"/>
      <c r="AT370" s="131"/>
    </row>
    <row r="371" spans="1:46" ht="15.75" hidden="1">
      <c r="A371" s="209">
        <v>1</v>
      </c>
      <c r="B371" s="199" t="s">
        <v>421</v>
      </c>
      <c r="C371" s="211">
        <f>D371+E371+F371+G371</f>
        <v>1</v>
      </c>
      <c r="D371" s="212"/>
      <c r="E371" s="209">
        <v>1</v>
      </c>
      <c r="F371" s="209"/>
      <c r="G371" s="212"/>
      <c r="H371" s="131"/>
      <c r="I371" s="180">
        <f>J371+P371</f>
        <v>0.3</v>
      </c>
      <c r="J371" s="171">
        <f>SUM(K371:O371)</f>
        <v>0</v>
      </c>
      <c r="K371" s="131"/>
      <c r="L371" s="131"/>
      <c r="M371" s="131"/>
      <c r="N371" s="131"/>
      <c r="O371" s="131"/>
      <c r="P371" s="171">
        <f>SUM(Q371:U371)</f>
        <v>0.3</v>
      </c>
      <c r="Q371" s="131"/>
      <c r="R371" s="131"/>
      <c r="S371" s="131"/>
      <c r="T371" s="131">
        <v>0.3</v>
      </c>
      <c r="U371" s="131"/>
      <c r="V371" s="169">
        <f>D371*194.67+E371*173.04+F371*111.72+G371*111.72+H371*127.68+K371*86.255+L371*71.648+M371*84.489+N371*58.258+O371*53.065+Q371*72.658+R371*60.9+S371*74.716+T371*50.578+U371*46.62</f>
        <v>188.21339999999998</v>
      </c>
      <c r="W371" s="152">
        <f>SUM(X371:AB371)</f>
        <v>0.4</v>
      </c>
      <c r="X371" s="131"/>
      <c r="Y371" s="131">
        <v>0.4</v>
      </c>
      <c r="Z371" s="131"/>
      <c r="AA371" s="131"/>
      <c r="AB371" s="131"/>
      <c r="AC371" s="152">
        <f>AD371+AJ371</f>
        <v>0</v>
      </c>
      <c r="AD371" s="170">
        <f>SUM(AE371:AI371)</f>
        <v>0</v>
      </c>
      <c r="AE371" s="131"/>
      <c r="AF371" s="131"/>
      <c r="AG371" s="131"/>
      <c r="AH371" s="131"/>
      <c r="AI371" s="131"/>
      <c r="AJ371" s="170">
        <f>SUM(AK371:AO371)</f>
        <v>0</v>
      </c>
      <c r="AK371" s="131"/>
      <c r="AL371" s="131"/>
      <c r="AM371" s="131"/>
      <c r="AN371" s="131"/>
      <c r="AO371" s="131"/>
      <c r="AP371" s="131">
        <v>68.8</v>
      </c>
      <c r="AQ371" s="138">
        <f>W371/C371</f>
        <v>0.4</v>
      </c>
      <c r="AR371" s="138">
        <f>AC371/I371</f>
        <v>0</v>
      </c>
      <c r="AS371" s="131"/>
      <c r="AT371" s="131"/>
    </row>
    <row r="372" spans="1:46" ht="15" hidden="1">
      <c r="A372" s="131"/>
      <c r="B372" s="172" t="s">
        <v>25</v>
      </c>
      <c r="C372" s="152">
        <f aca="true" t="shared" si="157" ref="C372:AT372">SUM(C362:C371)</f>
        <v>20.200000000000003</v>
      </c>
      <c r="D372" s="152">
        <f t="shared" si="157"/>
        <v>0</v>
      </c>
      <c r="E372" s="152">
        <f t="shared" si="157"/>
        <v>2.5</v>
      </c>
      <c r="F372" s="152">
        <f t="shared" si="157"/>
        <v>5.03</v>
      </c>
      <c r="G372" s="152">
        <f t="shared" si="157"/>
        <v>11.67</v>
      </c>
      <c r="H372" s="152">
        <f t="shared" si="157"/>
        <v>1</v>
      </c>
      <c r="I372" s="152">
        <f t="shared" si="157"/>
        <v>7.1000000000000005</v>
      </c>
      <c r="J372" s="152">
        <f t="shared" si="157"/>
        <v>3.6</v>
      </c>
      <c r="K372" s="152">
        <f t="shared" si="157"/>
        <v>0.6</v>
      </c>
      <c r="L372" s="152">
        <f t="shared" si="157"/>
        <v>3</v>
      </c>
      <c r="M372" s="152">
        <f t="shared" si="157"/>
        <v>0</v>
      </c>
      <c r="N372" s="152">
        <f t="shared" si="157"/>
        <v>0</v>
      </c>
      <c r="O372" s="152">
        <f t="shared" si="157"/>
        <v>0</v>
      </c>
      <c r="P372" s="152">
        <f t="shared" si="157"/>
        <v>3.5</v>
      </c>
      <c r="Q372" s="152">
        <f t="shared" si="157"/>
        <v>0</v>
      </c>
      <c r="R372" s="152">
        <f t="shared" si="157"/>
        <v>3.2</v>
      </c>
      <c r="S372" s="152">
        <f t="shared" si="157"/>
        <v>0</v>
      </c>
      <c r="T372" s="152">
        <f t="shared" si="157"/>
        <v>0.3</v>
      </c>
      <c r="U372" s="152">
        <f t="shared" si="157"/>
        <v>0</v>
      </c>
      <c r="V372" s="173">
        <f t="shared" si="157"/>
        <v>2902.7544000000007</v>
      </c>
      <c r="W372" s="152">
        <f t="shared" si="157"/>
        <v>5.720000000000001</v>
      </c>
      <c r="X372" s="152">
        <f>SUM(X362:X371)</f>
        <v>0</v>
      </c>
      <c r="Y372" s="152">
        <f>SUM(Y362:Y371)</f>
        <v>0.92</v>
      </c>
      <c r="Z372" s="152">
        <f>SUM(Z362:Z371)</f>
        <v>1.25</v>
      </c>
      <c r="AA372" s="152">
        <f>SUM(AA362:AA371)</f>
        <v>3.5500000000000003</v>
      </c>
      <c r="AB372" s="152">
        <f>SUM(AB362:AB371)</f>
        <v>0</v>
      </c>
      <c r="AC372" s="152">
        <f t="shared" si="157"/>
        <v>0</v>
      </c>
      <c r="AD372" s="152">
        <f t="shared" si="157"/>
        <v>0</v>
      </c>
      <c r="AE372" s="152">
        <f t="shared" si="157"/>
        <v>0</v>
      </c>
      <c r="AF372" s="152">
        <f t="shared" si="157"/>
        <v>0</v>
      </c>
      <c r="AG372" s="152">
        <f t="shared" si="157"/>
        <v>0</v>
      </c>
      <c r="AH372" s="152">
        <f t="shared" si="157"/>
        <v>0</v>
      </c>
      <c r="AI372" s="152">
        <f t="shared" si="157"/>
        <v>0</v>
      </c>
      <c r="AJ372" s="152">
        <f t="shared" si="157"/>
        <v>0</v>
      </c>
      <c r="AK372" s="152">
        <f t="shared" si="157"/>
        <v>0</v>
      </c>
      <c r="AL372" s="152">
        <f t="shared" si="157"/>
        <v>0</v>
      </c>
      <c r="AM372" s="152">
        <f t="shared" si="157"/>
        <v>0</v>
      </c>
      <c r="AN372" s="152">
        <f t="shared" si="157"/>
        <v>0</v>
      </c>
      <c r="AO372" s="152">
        <f t="shared" si="157"/>
        <v>0</v>
      </c>
      <c r="AP372" s="152">
        <f t="shared" si="157"/>
        <v>742.6999999999999</v>
      </c>
      <c r="AQ372" s="151">
        <f>W372/C372</f>
        <v>0.28316831683168314</v>
      </c>
      <c r="AR372" s="151">
        <f>AC372/I372</f>
        <v>0</v>
      </c>
      <c r="AS372" s="152">
        <f t="shared" si="157"/>
        <v>0</v>
      </c>
      <c r="AT372" s="152">
        <f t="shared" si="157"/>
        <v>0</v>
      </c>
    </row>
    <row r="373" ht="15" hidden="1"/>
    <row r="374" ht="15" hidden="1"/>
    <row r="375" spans="2:43" ht="15" hidden="1">
      <c r="B375" s="304" t="s">
        <v>103</v>
      </c>
      <c r="C375" s="305"/>
      <c r="D375" s="305"/>
      <c r="E375" s="305"/>
      <c r="F375" s="305"/>
      <c r="V375" s="157" t="s">
        <v>75</v>
      </c>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9"/>
    </row>
    <row r="376" spans="2:43" ht="15" hidden="1">
      <c r="B376" s="304" t="s">
        <v>320</v>
      </c>
      <c r="C376" s="305"/>
      <c r="D376" s="305"/>
      <c r="E376" s="305"/>
      <c r="F376" s="305"/>
      <c r="V376" s="157" t="s">
        <v>76</v>
      </c>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9"/>
    </row>
    <row r="377" spans="2:43" ht="15" hidden="1">
      <c r="B377" s="156"/>
      <c r="C377" s="156"/>
      <c r="D377" s="156"/>
      <c r="E377" s="156"/>
      <c r="F377" s="156"/>
      <c r="V377" s="157"/>
      <c r="W377" s="158"/>
      <c r="X377" s="158"/>
      <c r="Y377" s="158"/>
      <c r="Z377" s="158"/>
      <c r="AA377" s="158"/>
      <c r="AB377" s="158"/>
      <c r="AC377" s="158"/>
      <c r="AD377" s="158"/>
      <c r="AE377" s="158"/>
      <c r="AF377" s="158"/>
      <c r="AG377" s="158"/>
      <c r="AH377" s="158"/>
      <c r="AI377" s="158"/>
      <c r="AJ377" s="158"/>
      <c r="AK377" s="158"/>
      <c r="AL377" s="158"/>
      <c r="AM377" s="158"/>
      <c r="AN377" s="158"/>
      <c r="AO377" s="158"/>
      <c r="AP377" s="158"/>
      <c r="AQ377" s="159"/>
    </row>
    <row r="378" spans="1:46" ht="15" hidden="1">
      <c r="A378" s="306" t="s">
        <v>105</v>
      </c>
      <c r="B378" s="306"/>
      <c r="C378" s="306"/>
      <c r="D378" s="306"/>
      <c r="E378" s="306"/>
      <c r="F378" s="306"/>
      <c r="G378" s="306"/>
      <c r="H378" s="306"/>
      <c r="I378" s="306"/>
      <c r="J378" s="306"/>
      <c r="K378" s="306"/>
      <c r="L378" s="306"/>
      <c r="M378" s="306"/>
      <c r="N378" s="306"/>
      <c r="O378" s="306"/>
      <c r="P378" s="306"/>
      <c r="Q378" s="306"/>
      <c r="R378" s="306"/>
      <c r="S378" s="306"/>
      <c r="T378" s="306"/>
      <c r="U378" s="306"/>
      <c r="V378" s="306"/>
      <c r="W378" s="306"/>
      <c r="X378" s="306"/>
      <c r="Y378" s="306"/>
      <c r="Z378" s="306"/>
      <c r="AA378" s="306"/>
      <c r="AB378" s="306"/>
      <c r="AC378" s="306"/>
      <c r="AD378" s="306"/>
      <c r="AE378" s="306"/>
      <c r="AF378" s="306"/>
      <c r="AG378" s="306"/>
      <c r="AH378" s="306"/>
      <c r="AI378" s="306"/>
      <c r="AJ378" s="306"/>
      <c r="AK378" s="306"/>
      <c r="AL378" s="306"/>
      <c r="AM378" s="306"/>
      <c r="AN378" s="306"/>
      <c r="AO378" s="306"/>
      <c r="AP378" s="306"/>
      <c r="AQ378" s="306"/>
      <c r="AR378" s="306"/>
      <c r="AS378" s="306"/>
      <c r="AT378" s="306"/>
    </row>
    <row r="379" spans="1:46" ht="15" hidden="1">
      <c r="A379" s="307"/>
      <c r="B379" s="307"/>
      <c r="C379" s="307"/>
      <c r="D379" s="307"/>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row>
    <row r="380" spans="1:46" ht="14.25" customHeight="1" hidden="1">
      <c r="A380" s="299" t="s">
        <v>0</v>
      </c>
      <c r="B380" s="292" t="s">
        <v>77</v>
      </c>
      <c r="C380" s="301" t="s">
        <v>78</v>
      </c>
      <c r="D380" s="301"/>
      <c r="E380" s="301"/>
      <c r="F380" s="301"/>
      <c r="G380" s="301"/>
      <c r="H380" s="301"/>
      <c r="I380" s="301"/>
      <c r="J380" s="301"/>
      <c r="K380" s="301"/>
      <c r="L380" s="301"/>
      <c r="M380" s="301"/>
      <c r="N380" s="301"/>
      <c r="O380" s="301"/>
      <c r="P380" s="301"/>
      <c r="Q380" s="301"/>
      <c r="R380" s="301"/>
      <c r="S380" s="301"/>
      <c r="T380" s="301"/>
      <c r="U380" s="301"/>
      <c r="V380" s="301"/>
      <c r="W380" s="302" t="s">
        <v>79</v>
      </c>
      <c r="X380" s="302"/>
      <c r="Y380" s="302"/>
      <c r="Z380" s="302"/>
      <c r="AA380" s="302"/>
      <c r="AB380" s="302"/>
      <c r="AC380" s="302"/>
      <c r="AD380" s="302"/>
      <c r="AE380" s="302"/>
      <c r="AF380" s="302"/>
      <c r="AG380" s="302"/>
      <c r="AH380" s="302"/>
      <c r="AI380" s="302"/>
      <c r="AJ380" s="302"/>
      <c r="AK380" s="302"/>
      <c r="AL380" s="302"/>
      <c r="AM380" s="302"/>
      <c r="AN380" s="302"/>
      <c r="AO380" s="302"/>
      <c r="AP380" s="302"/>
      <c r="AQ380" s="302" t="s">
        <v>80</v>
      </c>
      <c r="AR380" s="302"/>
      <c r="AS380" s="302" t="s">
        <v>454</v>
      </c>
      <c r="AT380" s="302"/>
    </row>
    <row r="381" spans="1:46" ht="15" customHeight="1" hidden="1">
      <c r="A381" s="300"/>
      <c r="B381" s="293"/>
      <c r="C381" s="292" t="s">
        <v>81</v>
      </c>
      <c r="D381" s="303" t="s">
        <v>82</v>
      </c>
      <c r="E381" s="303"/>
      <c r="F381" s="303"/>
      <c r="G381" s="303"/>
      <c r="H381" s="303"/>
      <c r="I381" s="292" t="s">
        <v>83</v>
      </c>
      <c r="J381" s="288" t="s">
        <v>82</v>
      </c>
      <c r="K381" s="288"/>
      <c r="L381" s="288"/>
      <c r="M381" s="288"/>
      <c r="N381" s="288"/>
      <c r="O381" s="288"/>
      <c r="P381" s="288"/>
      <c r="Q381" s="288"/>
      <c r="R381" s="288"/>
      <c r="S381" s="288"/>
      <c r="T381" s="288"/>
      <c r="U381" s="288"/>
      <c r="V381" s="289" t="s">
        <v>84</v>
      </c>
      <c r="W381" s="292" t="s">
        <v>85</v>
      </c>
      <c r="X381" s="298" t="s">
        <v>82</v>
      </c>
      <c r="Y381" s="298"/>
      <c r="Z381" s="298"/>
      <c r="AA381" s="298"/>
      <c r="AB381" s="298"/>
      <c r="AC381" s="292" t="s">
        <v>83</v>
      </c>
      <c r="AD381" s="288" t="s">
        <v>82</v>
      </c>
      <c r="AE381" s="288"/>
      <c r="AF381" s="288"/>
      <c r="AG381" s="288"/>
      <c r="AH381" s="288"/>
      <c r="AI381" s="288"/>
      <c r="AJ381" s="288"/>
      <c r="AK381" s="288"/>
      <c r="AL381" s="288"/>
      <c r="AM381" s="288"/>
      <c r="AN381" s="288"/>
      <c r="AO381" s="288"/>
      <c r="AP381" s="289" t="s">
        <v>86</v>
      </c>
      <c r="AQ381" s="295" t="s">
        <v>87</v>
      </c>
      <c r="AR381" s="295" t="s">
        <v>88</v>
      </c>
      <c r="AS381" s="295" t="s">
        <v>85</v>
      </c>
      <c r="AT381" s="295" t="s">
        <v>83</v>
      </c>
    </row>
    <row r="382" spans="1:46" ht="15" customHeight="1" hidden="1">
      <c r="A382" s="300"/>
      <c r="B382" s="293"/>
      <c r="C382" s="293"/>
      <c r="D382" s="289" t="s">
        <v>89</v>
      </c>
      <c r="E382" s="289" t="s">
        <v>90</v>
      </c>
      <c r="F382" s="289" t="s">
        <v>91</v>
      </c>
      <c r="G382" s="289" t="s">
        <v>92</v>
      </c>
      <c r="H382" s="289" t="s">
        <v>93</v>
      </c>
      <c r="I382" s="293"/>
      <c r="J382" s="288" t="s">
        <v>94</v>
      </c>
      <c r="K382" s="288"/>
      <c r="L382" s="288"/>
      <c r="M382" s="288"/>
      <c r="N382" s="288"/>
      <c r="O382" s="288"/>
      <c r="P382" s="288" t="s">
        <v>396</v>
      </c>
      <c r="Q382" s="288"/>
      <c r="R382" s="288"/>
      <c r="S382" s="288"/>
      <c r="T382" s="288"/>
      <c r="U382" s="288"/>
      <c r="V382" s="290"/>
      <c r="W382" s="293"/>
      <c r="X382" s="289" t="s">
        <v>89</v>
      </c>
      <c r="Y382" s="289" t="s">
        <v>90</v>
      </c>
      <c r="Z382" s="289" t="s">
        <v>91</v>
      </c>
      <c r="AA382" s="289" t="s">
        <v>92</v>
      </c>
      <c r="AB382" s="289" t="s">
        <v>93</v>
      </c>
      <c r="AC382" s="293"/>
      <c r="AD382" s="288" t="s">
        <v>94</v>
      </c>
      <c r="AE382" s="288"/>
      <c r="AF382" s="288"/>
      <c r="AG382" s="288"/>
      <c r="AH382" s="288"/>
      <c r="AI382" s="288"/>
      <c r="AJ382" s="288" t="s">
        <v>396</v>
      </c>
      <c r="AK382" s="288"/>
      <c r="AL382" s="288"/>
      <c r="AM382" s="288"/>
      <c r="AN382" s="288"/>
      <c r="AO382" s="288"/>
      <c r="AP382" s="290"/>
      <c r="AQ382" s="296"/>
      <c r="AR382" s="296"/>
      <c r="AS382" s="296"/>
      <c r="AT382" s="296"/>
    </row>
    <row r="383" spans="1:46" ht="15.75" hidden="1">
      <c r="A383" s="161"/>
      <c r="B383" s="293"/>
      <c r="C383" s="293"/>
      <c r="D383" s="290"/>
      <c r="E383" s="290"/>
      <c r="F383" s="290"/>
      <c r="G383" s="290"/>
      <c r="H383" s="290"/>
      <c r="I383" s="293"/>
      <c r="J383" s="286" t="s">
        <v>25</v>
      </c>
      <c r="K383" s="254" t="s">
        <v>95</v>
      </c>
      <c r="L383" s="254"/>
      <c r="M383" s="254" t="s">
        <v>96</v>
      </c>
      <c r="N383" s="254"/>
      <c r="O383" s="254" t="s">
        <v>97</v>
      </c>
      <c r="P383" s="286" t="s">
        <v>25</v>
      </c>
      <c r="Q383" s="254" t="s">
        <v>95</v>
      </c>
      <c r="R383" s="254"/>
      <c r="S383" s="254" t="s">
        <v>96</v>
      </c>
      <c r="T383" s="254"/>
      <c r="U383" s="254" t="s">
        <v>97</v>
      </c>
      <c r="V383" s="290"/>
      <c r="W383" s="293"/>
      <c r="X383" s="290"/>
      <c r="Y383" s="290"/>
      <c r="Z383" s="290"/>
      <c r="AA383" s="290"/>
      <c r="AB383" s="290"/>
      <c r="AC383" s="293"/>
      <c r="AD383" s="286" t="s">
        <v>25</v>
      </c>
      <c r="AE383" s="254" t="s">
        <v>95</v>
      </c>
      <c r="AF383" s="254"/>
      <c r="AG383" s="254" t="s">
        <v>96</v>
      </c>
      <c r="AH383" s="254"/>
      <c r="AI383" s="254" t="s">
        <v>97</v>
      </c>
      <c r="AJ383" s="286" t="s">
        <v>25</v>
      </c>
      <c r="AK383" s="254" t="s">
        <v>95</v>
      </c>
      <c r="AL383" s="254"/>
      <c r="AM383" s="254" t="s">
        <v>96</v>
      </c>
      <c r="AN383" s="254"/>
      <c r="AO383" s="254" t="s">
        <v>97</v>
      </c>
      <c r="AP383" s="290"/>
      <c r="AQ383" s="296"/>
      <c r="AR383" s="296"/>
      <c r="AS383" s="296"/>
      <c r="AT383" s="296"/>
    </row>
    <row r="384" spans="1:46" ht="90" customHeight="1" hidden="1">
      <c r="A384" s="161"/>
      <c r="B384" s="294"/>
      <c r="C384" s="294"/>
      <c r="D384" s="291"/>
      <c r="E384" s="291"/>
      <c r="F384" s="291"/>
      <c r="G384" s="291"/>
      <c r="H384" s="291"/>
      <c r="I384" s="294"/>
      <c r="J384" s="287"/>
      <c r="K384" s="65" t="s">
        <v>98</v>
      </c>
      <c r="L384" s="65" t="s">
        <v>99</v>
      </c>
      <c r="M384" s="65" t="s">
        <v>98</v>
      </c>
      <c r="N384" s="65" t="s">
        <v>99</v>
      </c>
      <c r="O384" s="254"/>
      <c r="P384" s="287"/>
      <c r="Q384" s="65" t="s">
        <v>98</v>
      </c>
      <c r="R384" s="65" t="s">
        <v>99</v>
      </c>
      <c r="S384" s="65" t="s">
        <v>98</v>
      </c>
      <c r="T384" s="65" t="s">
        <v>99</v>
      </c>
      <c r="U384" s="254"/>
      <c r="V384" s="291"/>
      <c r="W384" s="294"/>
      <c r="X384" s="291"/>
      <c r="Y384" s="291"/>
      <c r="Z384" s="291"/>
      <c r="AA384" s="291"/>
      <c r="AB384" s="291"/>
      <c r="AC384" s="294"/>
      <c r="AD384" s="287"/>
      <c r="AE384" s="65" t="s">
        <v>98</v>
      </c>
      <c r="AF384" s="65" t="s">
        <v>99</v>
      </c>
      <c r="AG384" s="65" t="s">
        <v>98</v>
      </c>
      <c r="AH384" s="65" t="s">
        <v>99</v>
      </c>
      <c r="AI384" s="254"/>
      <c r="AJ384" s="287"/>
      <c r="AK384" s="65" t="s">
        <v>98</v>
      </c>
      <c r="AL384" s="65" t="s">
        <v>99</v>
      </c>
      <c r="AM384" s="65" t="s">
        <v>98</v>
      </c>
      <c r="AN384" s="65" t="s">
        <v>99</v>
      </c>
      <c r="AO384" s="254"/>
      <c r="AP384" s="291"/>
      <c r="AQ384" s="297"/>
      <c r="AR384" s="297"/>
      <c r="AS384" s="297"/>
      <c r="AT384" s="297"/>
    </row>
    <row r="385" spans="1:46" ht="15" hidden="1">
      <c r="A385" s="116" t="s">
        <v>100</v>
      </c>
      <c r="B385" s="117" t="s">
        <v>128</v>
      </c>
      <c r="C385" s="131"/>
      <c r="D385" s="131"/>
      <c r="E385" s="131"/>
      <c r="F385" s="131"/>
      <c r="G385" s="131"/>
      <c r="H385" s="131"/>
      <c r="I385" s="131"/>
      <c r="J385" s="131"/>
      <c r="K385" s="189"/>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31"/>
      <c r="AO385" s="131"/>
      <c r="AP385" s="131"/>
      <c r="AQ385" s="131"/>
      <c r="AR385" s="131"/>
      <c r="AS385" s="131"/>
      <c r="AT385" s="131"/>
    </row>
    <row r="386" spans="1:46" ht="16.5" hidden="1">
      <c r="A386" s="245">
        <v>1</v>
      </c>
      <c r="B386" s="246" t="s">
        <v>321</v>
      </c>
      <c r="C386" s="247">
        <f aca="true" t="shared" si="158" ref="C386:C406">SUM(D386:H386)</f>
        <v>8.3</v>
      </c>
      <c r="D386" s="248">
        <v>0</v>
      </c>
      <c r="E386" s="248">
        <v>1.34</v>
      </c>
      <c r="F386" s="248">
        <v>5.74</v>
      </c>
      <c r="G386" s="248">
        <v>0.75</v>
      </c>
      <c r="H386" s="248">
        <v>0.47</v>
      </c>
      <c r="I386" s="180">
        <f>J386+P386</f>
        <v>2.79</v>
      </c>
      <c r="J386" s="171">
        <f>SUM(K386:O386)</f>
        <v>1.4300000000000002</v>
      </c>
      <c r="K386" s="189">
        <v>0.63</v>
      </c>
      <c r="L386" s="131">
        <v>0.8</v>
      </c>
      <c r="M386" s="131"/>
      <c r="N386" s="131"/>
      <c r="O386" s="131"/>
      <c r="P386" s="171">
        <f>SUM(Q386:U386)</f>
        <v>1.36</v>
      </c>
      <c r="Q386" s="131">
        <v>0.08</v>
      </c>
      <c r="R386" s="131">
        <v>1.21</v>
      </c>
      <c r="S386" s="131">
        <v>0.07</v>
      </c>
      <c r="T386" s="131"/>
      <c r="U386" s="131"/>
      <c r="V386" s="169">
        <f>D386*194.67+E386*173.04+F386*111.72+G386*111.72+H386*127.68+K386*86.255+L386*71.648+M386*84.489+N386*58.258+O386*53.065+Q386*72.658+R386*60.9+S386*74.716+T386*50.578+U386*46.62</f>
        <v>1213.3368100000002</v>
      </c>
      <c r="W386" s="152">
        <f>SUM(X386:AB386)</f>
        <v>1.1760000000000002</v>
      </c>
      <c r="X386" s="131"/>
      <c r="Y386" s="131"/>
      <c r="Z386" s="131">
        <v>0.366</v>
      </c>
      <c r="AA386" s="131">
        <v>0.56</v>
      </c>
      <c r="AB386" s="131">
        <v>0.25</v>
      </c>
      <c r="AC386" s="152">
        <f>AD386+AJ386</f>
        <v>0</v>
      </c>
      <c r="AD386" s="170">
        <f>SUM(AE386:AI386)</f>
        <v>0</v>
      </c>
      <c r="AE386" s="131"/>
      <c r="AF386" s="131"/>
      <c r="AG386" s="131"/>
      <c r="AH386" s="131"/>
      <c r="AI386" s="131"/>
      <c r="AJ386" s="170">
        <f>SUM(AK386:AO386)</f>
        <v>0</v>
      </c>
      <c r="AK386" s="131"/>
      <c r="AL386" s="131"/>
      <c r="AM386" s="131"/>
      <c r="AN386" s="131"/>
      <c r="AO386" s="131"/>
      <c r="AP386" s="131">
        <v>137</v>
      </c>
      <c r="AQ386" s="138">
        <f>W386/C386</f>
        <v>0.1416867469879518</v>
      </c>
      <c r="AR386" s="138">
        <f>AC386/I386</f>
        <v>0</v>
      </c>
      <c r="AS386" s="131"/>
      <c r="AT386" s="131"/>
    </row>
    <row r="387" spans="1:46" ht="16.5" hidden="1">
      <c r="A387" s="245">
        <v>2</v>
      </c>
      <c r="B387" s="246" t="s">
        <v>322</v>
      </c>
      <c r="C387" s="247">
        <f t="shared" si="158"/>
        <v>11.09</v>
      </c>
      <c r="D387" s="248">
        <v>0</v>
      </c>
      <c r="E387" s="248">
        <v>0.2</v>
      </c>
      <c r="F387" s="248">
        <v>7.59</v>
      </c>
      <c r="G387" s="248">
        <v>1.3</v>
      </c>
      <c r="H387" s="248">
        <v>2</v>
      </c>
      <c r="I387" s="180">
        <f aca="true" t="shared" si="159" ref="I387:I406">J387+P387</f>
        <v>1.5</v>
      </c>
      <c r="J387" s="171">
        <f aca="true" t="shared" si="160" ref="J387:J406">SUM(K387:O387)</f>
        <v>0.9</v>
      </c>
      <c r="K387" s="189">
        <v>0.9</v>
      </c>
      <c r="L387" s="131"/>
      <c r="M387" s="131"/>
      <c r="N387" s="131"/>
      <c r="O387" s="131"/>
      <c r="P387" s="171">
        <f aca="true" t="shared" si="161" ref="P387:P406">SUM(Q387:U387)</f>
        <v>0.6000000000000001</v>
      </c>
      <c r="Q387" s="131"/>
      <c r="R387" s="131">
        <v>0.2</v>
      </c>
      <c r="S387" s="131">
        <v>0.2</v>
      </c>
      <c r="T387" s="131">
        <v>0.2</v>
      </c>
      <c r="U387" s="131"/>
      <c r="V387" s="169">
        <f aca="true" t="shared" si="162" ref="V387:V406">D387*194.67+E387*173.04+F387*111.72+G387*111.72+H387*127.68+K387*86.255+L387*71.648+M387*84.489+N387*58.258+O387*53.065+Q387*72.658+R387*60.9+S387*74.716+T387*50.578+U387*46.62</f>
        <v>1398.0271000000002</v>
      </c>
      <c r="W387" s="152">
        <f aca="true" t="shared" si="163" ref="W387:W406">SUM(X387:AB387)</f>
        <v>0</v>
      </c>
      <c r="X387" s="131"/>
      <c r="Y387" s="131"/>
      <c r="Z387" s="131"/>
      <c r="AA387" s="131"/>
      <c r="AB387" s="131"/>
      <c r="AC387" s="152">
        <f aca="true" t="shared" si="164" ref="AC387:AC406">AD387+AJ387</f>
        <v>0</v>
      </c>
      <c r="AD387" s="170">
        <f aca="true" t="shared" si="165" ref="AD387:AD406">SUM(AE387:AI387)</f>
        <v>0</v>
      </c>
      <c r="AE387" s="131"/>
      <c r="AF387" s="131"/>
      <c r="AG387" s="131"/>
      <c r="AH387" s="131"/>
      <c r="AI387" s="131"/>
      <c r="AJ387" s="170">
        <f aca="true" t="shared" si="166" ref="AJ387:AJ406">SUM(AK387:AO387)</f>
        <v>0</v>
      </c>
      <c r="AK387" s="131"/>
      <c r="AL387" s="131"/>
      <c r="AM387" s="131"/>
      <c r="AN387" s="131"/>
      <c r="AO387" s="131"/>
      <c r="AP387" s="131"/>
      <c r="AQ387" s="138">
        <f aca="true" t="shared" si="167" ref="AQ387:AQ406">W387/C387</f>
        <v>0</v>
      </c>
      <c r="AR387" s="138">
        <f aca="true" t="shared" si="168" ref="AR387:AR406">AC387/I387</f>
        <v>0</v>
      </c>
      <c r="AS387" s="131"/>
      <c r="AT387" s="131"/>
    </row>
    <row r="388" spans="1:46" ht="16.5" hidden="1">
      <c r="A388" s="245">
        <v>3</v>
      </c>
      <c r="B388" s="246" t="s">
        <v>323</v>
      </c>
      <c r="C388" s="247">
        <f t="shared" si="158"/>
        <v>7.45</v>
      </c>
      <c r="D388" s="248">
        <v>3</v>
      </c>
      <c r="E388" s="248">
        <v>3.3</v>
      </c>
      <c r="F388" s="248">
        <v>0.4</v>
      </c>
      <c r="G388" s="248">
        <v>0.5</v>
      </c>
      <c r="H388" s="248">
        <v>0.25</v>
      </c>
      <c r="I388" s="180">
        <f t="shared" si="159"/>
        <v>1.6</v>
      </c>
      <c r="J388" s="171">
        <f t="shared" si="160"/>
        <v>0.8</v>
      </c>
      <c r="K388" s="189"/>
      <c r="L388" s="131">
        <v>0.8</v>
      </c>
      <c r="M388" s="131"/>
      <c r="N388" s="131"/>
      <c r="O388" s="131"/>
      <c r="P388" s="171">
        <f t="shared" si="161"/>
        <v>0.8</v>
      </c>
      <c r="Q388" s="131"/>
      <c r="R388" s="131">
        <v>0.8</v>
      </c>
      <c r="S388" s="131"/>
      <c r="T388" s="131"/>
      <c r="U388" s="131"/>
      <c r="V388" s="169">
        <f t="shared" si="162"/>
        <v>1393.5484</v>
      </c>
      <c r="W388" s="152">
        <f t="shared" si="163"/>
        <v>0</v>
      </c>
      <c r="X388" s="131"/>
      <c r="Y388" s="131"/>
      <c r="Z388" s="131"/>
      <c r="AA388" s="131"/>
      <c r="AB388" s="131"/>
      <c r="AC388" s="152">
        <f t="shared" si="164"/>
        <v>0</v>
      </c>
      <c r="AD388" s="170">
        <f t="shared" si="165"/>
        <v>0</v>
      </c>
      <c r="AE388" s="131"/>
      <c r="AF388" s="131"/>
      <c r="AG388" s="131"/>
      <c r="AH388" s="131"/>
      <c r="AI388" s="131"/>
      <c r="AJ388" s="170">
        <f t="shared" si="166"/>
        <v>0</v>
      </c>
      <c r="AK388" s="131"/>
      <c r="AL388" s="131"/>
      <c r="AM388" s="131"/>
      <c r="AN388" s="131"/>
      <c r="AO388" s="131"/>
      <c r="AP388" s="131">
        <v>29</v>
      </c>
      <c r="AQ388" s="138">
        <f t="shared" si="167"/>
        <v>0</v>
      </c>
      <c r="AR388" s="138">
        <f t="shared" si="168"/>
        <v>0</v>
      </c>
      <c r="AS388" s="131"/>
      <c r="AT388" s="131"/>
    </row>
    <row r="389" spans="1:46" ht="16.5" hidden="1">
      <c r="A389" s="245">
        <v>4</v>
      </c>
      <c r="B389" s="246" t="s">
        <v>324</v>
      </c>
      <c r="C389" s="247">
        <f t="shared" si="158"/>
        <v>10.029</v>
      </c>
      <c r="D389" s="248">
        <v>0</v>
      </c>
      <c r="E389" s="248">
        <v>0.61</v>
      </c>
      <c r="F389" s="248">
        <v>4.849</v>
      </c>
      <c r="G389" s="248">
        <v>4.57</v>
      </c>
      <c r="H389" s="248">
        <v>0</v>
      </c>
      <c r="I389" s="180">
        <f t="shared" si="159"/>
        <v>0.22</v>
      </c>
      <c r="J389" s="171">
        <f t="shared" si="160"/>
        <v>0</v>
      </c>
      <c r="K389" s="189"/>
      <c r="L389" s="131"/>
      <c r="M389" s="131"/>
      <c r="N389" s="131"/>
      <c r="O389" s="131"/>
      <c r="P389" s="171">
        <f t="shared" si="161"/>
        <v>0.22</v>
      </c>
      <c r="Q389" s="131"/>
      <c r="R389" s="131">
        <v>0.22</v>
      </c>
      <c r="S389" s="131"/>
      <c r="T389" s="131"/>
      <c r="U389" s="131"/>
      <c r="V389" s="169">
        <f t="shared" si="162"/>
        <v>1171.24308</v>
      </c>
      <c r="W389" s="152">
        <f t="shared" si="163"/>
        <v>0.7</v>
      </c>
      <c r="X389" s="131"/>
      <c r="Y389" s="131"/>
      <c r="Z389" s="131"/>
      <c r="AA389" s="131">
        <v>0.7</v>
      </c>
      <c r="AB389" s="131"/>
      <c r="AC389" s="152">
        <f t="shared" si="164"/>
        <v>0</v>
      </c>
      <c r="AD389" s="170">
        <f t="shared" si="165"/>
        <v>0</v>
      </c>
      <c r="AE389" s="131"/>
      <c r="AF389" s="131"/>
      <c r="AG389" s="131"/>
      <c r="AH389" s="131"/>
      <c r="AI389" s="131"/>
      <c r="AJ389" s="170">
        <f t="shared" si="166"/>
        <v>0</v>
      </c>
      <c r="AK389" s="131"/>
      <c r="AL389" s="131"/>
      <c r="AM389" s="131"/>
      <c r="AN389" s="131"/>
      <c r="AO389" s="131"/>
      <c r="AP389" s="131">
        <v>100</v>
      </c>
      <c r="AQ389" s="138">
        <f t="shared" si="167"/>
        <v>0.06979758699770665</v>
      </c>
      <c r="AR389" s="138">
        <f t="shared" si="168"/>
        <v>0</v>
      </c>
      <c r="AS389" s="131"/>
      <c r="AT389" s="131"/>
    </row>
    <row r="390" spans="1:46" ht="16.5" hidden="1">
      <c r="A390" s="245">
        <v>5</v>
      </c>
      <c r="B390" s="246" t="s">
        <v>325</v>
      </c>
      <c r="C390" s="247">
        <f t="shared" si="158"/>
        <v>1.5</v>
      </c>
      <c r="D390" s="248">
        <v>0</v>
      </c>
      <c r="E390" s="248">
        <v>0.5</v>
      </c>
      <c r="F390" s="248">
        <v>1</v>
      </c>
      <c r="G390" s="248">
        <v>0</v>
      </c>
      <c r="H390" s="248">
        <v>0</v>
      </c>
      <c r="I390" s="180">
        <f t="shared" si="159"/>
        <v>0.54</v>
      </c>
      <c r="J390" s="171">
        <f t="shared" si="160"/>
        <v>0.1</v>
      </c>
      <c r="K390" s="189"/>
      <c r="L390" s="131">
        <v>0.1</v>
      </c>
      <c r="M390" s="131"/>
      <c r="N390" s="131"/>
      <c r="O390" s="131"/>
      <c r="P390" s="171">
        <f t="shared" si="161"/>
        <v>0.44</v>
      </c>
      <c r="Q390" s="131"/>
      <c r="R390" s="131"/>
      <c r="S390" s="131"/>
      <c r="T390" s="131">
        <v>0.44</v>
      </c>
      <c r="U390" s="131"/>
      <c r="V390" s="169">
        <f t="shared" si="162"/>
        <v>227.65912000000003</v>
      </c>
      <c r="W390" s="152">
        <f t="shared" si="163"/>
        <v>0</v>
      </c>
      <c r="X390" s="131"/>
      <c r="Y390" s="131"/>
      <c r="Z390" s="131"/>
      <c r="AA390" s="131"/>
      <c r="AB390" s="131"/>
      <c r="AC390" s="152">
        <f t="shared" si="164"/>
        <v>0</v>
      </c>
      <c r="AD390" s="170">
        <f t="shared" si="165"/>
        <v>0</v>
      </c>
      <c r="AE390" s="131"/>
      <c r="AF390" s="131"/>
      <c r="AG390" s="131"/>
      <c r="AH390" s="131"/>
      <c r="AI390" s="131"/>
      <c r="AJ390" s="170">
        <f t="shared" si="166"/>
        <v>0</v>
      </c>
      <c r="AK390" s="131"/>
      <c r="AL390" s="131"/>
      <c r="AM390" s="131"/>
      <c r="AN390" s="131"/>
      <c r="AO390" s="131"/>
      <c r="AP390" s="131"/>
      <c r="AQ390" s="138">
        <f t="shared" si="167"/>
        <v>0</v>
      </c>
      <c r="AR390" s="138">
        <f t="shared" si="168"/>
        <v>0</v>
      </c>
      <c r="AS390" s="131"/>
      <c r="AT390" s="131"/>
    </row>
    <row r="391" spans="1:46" ht="16.5" hidden="1">
      <c r="A391" s="245">
        <v>6</v>
      </c>
      <c r="B391" s="246" t="s">
        <v>326</v>
      </c>
      <c r="C391" s="247">
        <f t="shared" si="158"/>
        <v>12</v>
      </c>
      <c r="D391" s="248">
        <v>0</v>
      </c>
      <c r="E391" s="248">
        <v>0</v>
      </c>
      <c r="F391" s="248">
        <v>12</v>
      </c>
      <c r="G391" s="248">
        <v>0</v>
      </c>
      <c r="H391" s="248">
        <v>0</v>
      </c>
      <c r="I391" s="180">
        <f t="shared" si="159"/>
        <v>0</v>
      </c>
      <c r="J391" s="171">
        <f t="shared" si="160"/>
        <v>0</v>
      </c>
      <c r="K391" s="189"/>
      <c r="L391" s="131"/>
      <c r="M391" s="131"/>
      <c r="N391" s="131"/>
      <c r="O391" s="131"/>
      <c r="P391" s="171">
        <f t="shared" si="161"/>
        <v>0</v>
      </c>
      <c r="Q391" s="131"/>
      <c r="R391" s="131"/>
      <c r="S391" s="131"/>
      <c r="T391" s="131"/>
      <c r="U391" s="131"/>
      <c r="V391" s="169">
        <f t="shared" si="162"/>
        <v>1340.6399999999999</v>
      </c>
      <c r="W391" s="152">
        <f t="shared" si="163"/>
        <v>0.2</v>
      </c>
      <c r="X391" s="131"/>
      <c r="Y391" s="131"/>
      <c r="Z391" s="131">
        <v>0.2</v>
      </c>
      <c r="AA391" s="131"/>
      <c r="AB391" s="131"/>
      <c r="AC391" s="152">
        <f t="shared" si="164"/>
        <v>0</v>
      </c>
      <c r="AD391" s="170">
        <f t="shared" si="165"/>
        <v>0</v>
      </c>
      <c r="AE391" s="131"/>
      <c r="AF391" s="131"/>
      <c r="AG391" s="131"/>
      <c r="AH391" s="131"/>
      <c r="AI391" s="131"/>
      <c r="AJ391" s="170">
        <f t="shared" si="166"/>
        <v>0</v>
      </c>
      <c r="AK391" s="131"/>
      <c r="AL391" s="131"/>
      <c r="AM391" s="131"/>
      <c r="AN391" s="131"/>
      <c r="AO391" s="131"/>
      <c r="AP391" s="131">
        <v>220</v>
      </c>
      <c r="AQ391" s="138">
        <f t="shared" si="167"/>
        <v>0.016666666666666666</v>
      </c>
      <c r="AR391" s="138" t="e">
        <f t="shared" si="168"/>
        <v>#DIV/0!</v>
      </c>
      <c r="AS391" s="131"/>
      <c r="AT391" s="131"/>
    </row>
    <row r="392" spans="1:46" ht="16.5" hidden="1">
      <c r="A392" s="245">
        <v>7</v>
      </c>
      <c r="B392" s="246" t="s">
        <v>327</v>
      </c>
      <c r="C392" s="247">
        <f t="shared" si="158"/>
        <v>2.08</v>
      </c>
      <c r="D392" s="248">
        <v>0</v>
      </c>
      <c r="E392" s="248">
        <v>0</v>
      </c>
      <c r="F392" s="248">
        <v>1.08</v>
      </c>
      <c r="G392" s="248">
        <v>0.5</v>
      </c>
      <c r="H392" s="248">
        <v>0.5</v>
      </c>
      <c r="I392" s="180">
        <f t="shared" si="159"/>
        <v>0.5</v>
      </c>
      <c r="J392" s="171">
        <f t="shared" si="160"/>
        <v>0</v>
      </c>
      <c r="K392" s="189"/>
      <c r="L392" s="131"/>
      <c r="M392" s="131"/>
      <c r="N392" s="131"/>
      <c r="O392" s="131"/>
      <c r="P392" s="171">
        <f t="shared" si="161"/>
        <v>0.5</v>
      </c>
      <c r="Q392" s="131"/>
      <c r="R392" s="131">
        <v>0.5</v>
      </c>
      <c r="S392" s="131"/>
      <c r="T392" s="131"/>
      <c r="U392" s="131"/>
      <c r="V392" s="169">
        <f t="shared" si="162"/>
        <v>270.80760000000004</v>
      </c>
      <c r="W392" s="152">
        <f t="shared" si="163"/>
        <v>1.2</v>
      </c>
      <c r="X392" s="131"/>
      <c r="Y392" s="131"/>
      <c r="Z392" s="131">
        <v>1.2</v>
      </c>
      <c r="AA392" s="131"/>
      <c r="AB392" s="131"/>
      <c r="AC392" s="152">
        <f t="shared" si="164"/>
        <v>0</v>
      </c>
      <c r="AD392" s="170">
        <f t="shared" si="165"/>
        <v>0</v>
      </c>
      <c r="AE392" s="131"/>
      <c r="AF392" s="131"/>
      <c r="AG392" s="131"/>
      <c r="AH392" s="131"/>
      <c r="AI392" s="131"/>
      <c r="AJ392" s="170">
        <f t="shared" si="166"/>
        <v>0</v>
      </c>
      <c r="AK392" s="131"/>
      <c r="AL392" s="131"/>
      <c r="AM392" s="131"/>
      <c r="AN392" s="131"/>
      <c r="AO392" s="131"/>
      <c r="AP392" s="131">
        <v>137</v>
      </c>
      <c r="AQ392" s="138">
        <f t="shared" si="167"/>
        <v>0.5769230769230769</v>
      </c>
      <c r="AR392" s="138">
        <f t="shared" si="168"/>
        <v>0</v>
      </c>
      <c r="AS392" s="131"/>
      <c r="AT392" s="131"/>
    </row>
    <row r="393" spans="1:46" ht="16.5" hidden="1">
      <c r="A393" s="245">
        <v>8</v>
      </c>
      <c r="B393" s="246" t="s">
        <v>328</v>
      </c>
      <c r="C393" s="247">
        <f t="shared" si="158"/>
        <v>3</v>
      </c>
      <c r="D393" s="248">
        <v>0</v>
      </c>
      <c r="E393" s="248">
        <v>0.24</v>
      </c>
      <c r="F393" s="248">
        <v>2.76</v>
      </c>
      <c r="G393" s="248">
        <v>0</v>
      </c>
      <c r="H393" s="248">
        <v>0</v>
      </c>
      <c r="I393" s="180">
        <f t="shared" si="159"/>
        <v>0.6</v>
      </c>
      <c r="J393" s="171">
        <f t="shared" si="160"/>
        <v>0</v>
      </c>
      <c r="K393" s="189"/>
      <c r="L393" s="131"/>
      <c r="M393" s="131"/>
      <c r="N393" s="131"/>
      <c r="O393" s="131"/>
      <c r="P393" s="171">
        <f t="shared" si="161"/>
        <v>0.6</v>
      </c>
      <c r="Q393" s="131"/>
      <c r="R393" s="131">
        <v>0.6</v>
      </c>
      <c r="S393" s="131"/>
      <c r="T393" s="131"/>
      <c r="U393" s="131"/>
      <c r="V393" s="169">
        <f t="shared" si="162"/>
        <v>386.4168</v>
      </c>
      <c r="W393" s="152">
        <f t="shared" si="163"/>
        <v>0</v>
      </c>
      <c r="X393" s="131"/>
      <c r="Y393" s="131"/>
      <c r="Z393" s="131"/>
      <c r="AA393" s="131"/>
      <c r="AB393" s="131"/>
      <c r="AC393" s="152">
        <f t="shared" si="164"/>
        <v>0</v>
      </c>
      <c r="AD393" s="170">
        <f t="shared" si="165"/>
        <v>0</v>
      </c>
      <c r="AE393" s="131"/>
      <c r="AF393" s="131"/>
      <c r="AG393" s="131"/>
      <c r="AH393" s="131"/>
      <c r="AI393" s="131"/>
      <c r="AJ393" s="170">
        <f t="shared" si="166"/>
        <v>0</v>
      </c>
      <c r="AK393" s="131"/>
      <c r="AL393" s="131"/>
      <c r="AM393" s="131"/>
      <c r="AN393" s="131"/>
      <c r="AO393" s="131"/>
      <c r="AP393" s="131"/>
      <c r="AQ393" s="138">
        <f t="shared" si="167"/>
        <v>0</v>
      </c>
      <c r="AR393" s="138">
        <f t="shared" si="168"/>
        <v>0</v>
      </c>
      <c r="AS393" s="131"/>
      <c r="AT393" s="131"/>
    </row>
    <row r="394" spans="1:46" ht="16.5" hidden="1">
      <c r="A394" s="245">
        <v>9</v>
      </c>
      <c r="B394" s="246" t="s">
        <v>329</v>
      </c>
      <c r="C394" s="247">
        <f t="shared" si="158"/>
        <v>0.78</v>
      </c>
      <c r="D394" s="248">
        <v>0</v>
      </c>
      <c r="E394" s="248">
        <v>0.26</v>
      </c>
      <c r="F394" s="248">
        <v>0.52</v>
      </c>
      <c r="G394" s="248">
        <v>0</v>
      </c>
      <c r="H394" s="248">
        <v>0</v>
      </c>
      <c r="I394" s="180">
        <f t="shared" si="159"/>
        <v>3.31</v>
      </c>
      <c r="J394" s="171">
        <f t="shared" si="160"/>
        <v>0.04</v>
      </c>
      <c r="K394" s="189">
        <v>0.04</v>
      </c>
      <c r="L394" s="131"/>
      <c r="M394" s="131"/>
      <c r="N394" s="131"/>
      <c r="O394" s="131"/>
      <c r="P394" s="171">
        <f t="shared" si="161"/>
        <v>3.27</v>
      </c>
      <c r="Q394" s="131"/>
      <c r="R394" s="131">
        <v>3.27</v>
      </c>
      <c r="S394" s="131"/>
      <c r="T394" s="131"/>
      <c r="U394" s="131"/>
      <c r="V394" s="169">
        <f t="shared" si="162"/>
        <v>305.678</v>
      </c>
      <c r="W394" s="152">
        <f t="shared" si="163"/>
        <v>0</v>
      </c>
      <c r="X394" s="131"/>
      <c r="Y394" s="131"/>
      <c r="Z394" s="131"/>
      <c r="AA394" s="131"/>
      <c r="AB394" s="131"/>
      <c r="AC394" s="152">
        <f t="shared" si="164"/>
        <v>0</v>
      </c>
      <c r="AD394" s="170">
        <f t="shared" si="165"/>
        <v>0</v>
      </c>
      <c r="AE394" s="131"/>
      <c r="AF394" s="131"/>
      <c r="AG394" s="131"/>
      <c r="AH394" s="131"/>
      <c r="AI394" s="131"/>
      <c r="AJ394" s="170">
        <f t="shared" si="166"/>
        <v>0</v>
      </c>
      <c r="AK394" s="131"/>
      <c r="AL394" s="131"/>
      <c r="AM394" s="131"/>
      <c r="AN394" s="131"/>
      <c r="AO394" s="131"/>
      <c r="AP394" s="131"/>
      <c r="AQ394" s="138">
        <f t="shared" si="167"/>
        <v>0</v>
      </c>
      <c r="AR394" s="138">
        <f t="shared" si="168"/>
        <v>0</v>
      </c>
      <c r="AS394" s="131"/>
      <c r="AT394" s="131"/>
    </row>
    <row r="395" spans="1:46" ht="16.5" hidden="1">
      <c r="A395" s="245">
        <v>10</v>
      </c>
      <c r="B395" s="246" t="s">
        <v>330</v>
      </c>
      <c r="C395" s="247">
        <f t="shared" si="158"/>
        <v>13.55</v>
      </c>
      <c r="D395" s="248"/>
      <c r="E395" s="248">
        <v>7.33</v>
      </c>
      <c r="F395" s="248">
        <v>4.92</v>
      </c>
      <c r="G395" s="248">
        <v>1.3</v>
      </c>
      <c r="H395" s="248">
        <v>0</v>
      </c>
      <c r="I395" s="180">
        <f t="shared" si="159"/>
        <v>3.68</v>
      </c>
      <c r="J395" s="171">
        <f t="shared" si="160"/>
        <v>1</v>
      </c>
      <c r="K395" s="189">
        <v>1</v>
      </c>
      <c r="L395" s="131"/>
      <c r="M395" s="131"/>
      <c r="N395" s="131"/>
      <c r="O395" s="131"/>
      <c r="P395" s="171">
        <f t="shared" si="161"/>
        <v>2.68</v>
      </c>
      <c r="Q395" s="131"/>
      <c r="R395" s="131">
        <v>2.68</v>
      </c>
      <c r="S395" s="131"/>
      <c r="T395" s="131"/>
      <c r="U395" s="131"/>
      <c r="V395" s="169">
        <f t="shared" si="162"/>
        <v>2212.7486</v>
      </c>
      <c r="W395" s="152">
        <f t="shared" si="163"/>
        <v>2.7</v>
      </c>
      <c r="X395" s="131"/>
      <c r="Y395" s="131">
        <v>1.6</v>
      </c>
      <c r="Z395" s="131">
        <v>1.1</v>
      </c>
      <c r="AA395" s="131"/>
      <c r="AB395" s="131"/>
      <c r="AC395" s="152">
        <f t="shared" si="164"/>
        <v>0</v>
      </c>
      <c r="AD395" s="170">
        <f t="shared" si="165"/>
        <v>0</v>
      </c>
      <c r="AE395" s="131"/>
      <c r="AF395" s="131"/>
      <c r="AG395" s="131"/>
      <c r="AH395" s="131"/>
      <c r="AI395" s="131"/>
      <c r="AJ395" s="170">
        <f t="shared" si="166"/>
        <v>0</v>
      </c>
      <c r="AK395" s="131"/>
      <c r="AL395" s="131"/>
      <c r="AM395" s="131"/>
      <c r="AN395" s="131"/>
      <c r="AO395" s="131"/>
      <c r="AP395" s="131">
        <v>530</v>
      </c>
      <c r="AQ395" s="138">
        <f t="shared" si="167"/>
        <v>0.1992619926199262</v>
      </c>
      <c r="AR395" s="138">
        <f t="shared" si="168"/>
        <v>0</v>
      </c>
      <c r="AS395" s="131"/>
      <c r="AT395" s="131"/>
    </row>
    <row r="396" spans="1:46" ht="16.5" hidden="1">
      <c r="A396" s="245">
        <v>11</v>
      </c>
      <c r="B396" s="246" t="s">
        <v>331</v>
      </c>
      <c r="C396" s="247">
        <f t="shared" si="158"/>
        <v>4.619</v>
      </c>
      <c r="D396" s="248">
        <v>0.746</v>
      </c>
      <c r="E396" s="248">
        <v>1.017</v>
      </c>
      <c r="F396" s="248">
        <v>2.856</v>
      </c>
      <c r="G396" s="248">
        <v>0</v>
      </c>
      <c r="H396" s="248">
        <v>0</v>
      </c>
      <c r="I396" s="180">
        <f t="shared" si="159"/>
        <v>2.5700000000000003</v>
      </c>
      <c r="J396" s="171">
        <f t="shared" si="160"/>
        <v>0.33</v>
      </c>
      <c r="K396" s="189">
        <v>0.33</v>
      </c>
      <c r="L396" s="131"/>
      <c r="M396" s="131"/>
      <c r="N396" s="131"/>
      <c r="O396" s="131"/>
      <c r="P396" s="171">
        <f t="shared" si="161"/>
        <v>2.24</v>
      </c>
      <c r="Q396" s="131">
        <v>0.22</v>
      </c>
      <c r="R396" s="131">
        <v>2.02</v>
      </c>
      <c r="S396" s="131"/>
      <c r="T396" s="131"/>
      <c r="U396" s="131"/>
      <c r="V396" s="169">
        <f t="shared" si="162"/>
        <v>807.7447300000001</v>
      </c>
      <c r="W396" s="152">
        <f t="shared" si="163"/>
        <v>1.25</v>
      </c>
      <c r="X396" s="131"/>
      <c r="Y396" s="131">
        <v>1</v>
      </c>
      <c r="Z396" s="131">
        <v>0.25</v>
      </c>
      <c r="AA396" s="131"/>
      <c r="AB396" s="131"/>
      <c r="AC396" s="152">
        <f t="shared" si="164"/>
        <v>0</v>
      </c>
      <c r="AD396" s="170">
        <f t="shared" si="165"/>
        <v>0</v>
      </c>
      <c r="AE396" s="131"/>
      <c r="AF396" s="131"/>
      <c r="AG396" s="131"/>
      <c r="AH396" s="131"/>
      <c r="AI396" s="131"/>
      <c r="AJ396" s="170">
        <f t="shared" si="166"/>
        <v>0</v>
      </c>
      <c r="AK396" s="131"/>
      <c r="AL396" s="131"/>
      <c r="AM396" s="131"/>
      <c r="AN396" s="131"/>
      <c r="AO396" s="131"/>
      <c r="AP396" s="131">
        <v>258</v>
      </c>
      <c r="AQ396" s="138">
        <f t="shared" si="167"/>
        <v>0.27062134661182075</v>
      </c>
      <c r="AR396" s="138">
        <f t="shared" si="168"/>
        <v>0</v>
      </c>
      <c r="AS396" s="131"/>
      <c r="AT396" s="131"/>
    </row>
    <row r="397" spans="1:46" ht="16.5" hidden="1">
      <c r="A397" s="245">
        <v>12</v>
      </c>
      <c r="B397" s="246" t="s">
        <v>332</v>
      </c>
      <c r="C397" s="247">
        <f t="shared" si="158"/>
        <v>4</v>
      </c>
      <c r="D397" s="248">
        <v>0</v>
      </c>
      <c r="E397" s="248">
        <v>1</v>
      </c>
      <c r="F397" s="248">
        <v>2.6</v>
      </c>
      <c r="G397" s="248">
        <v>0.4</v>
      </c>
      <c r="H397" s="248">
        <v>0</v>
      </c>
      <c r="I397" s="180">
        <f t="shared" si="159"/>
        <v>0</v>
      </c>
      <c r="J397" s="171">
        <f t="shared" si="160"/>
        <v>0</v>
      </c>
      <c r="K397" s="189"/>
      <c r="L397" s="131"/>
      <c r="M397" s="131"/>
      <c r="N397" s="131"/>
      <c r="O397" s="131"/>
      <c r="P397" s="171">
        <f t="shared" si="161"/>
        <v>0</v>
      </c>
      <c r="Q397" s="131"/>
      <c r="R397" s="131"/>
      <c r="S397" s="131"/>
      <c r="T397" s="131"/>
      <c r="U397" s="131"/>
      <c r="V397" s="169">
        <f t="shared" si="162"/>
        <v>508.19999999999993</v>
      </c>
      <c r="W397" s="152">
        <f t="shared" si="163"/>
        <v>0</v>
      </c>
      <c r="X397" s="131"/>
      <c r="Y397" s="131"/>
      <c r="Z397" s="131"/>
      <c r="AA397" s="131"/>
      <c r="AB397" s="131"/>
      <c r="AC397" s="152">
        <f t="shared" si="164"/>
        <v>0</v>
      </c>
      <c r="AD397" s="170">
        <f t="shared" si="165"/>
        <v>0</v>
      </c>
      <c r="AE397" s="131"/>
      <c r="AF397" s="131"/>
      <c r="AG397" s="131"/>
      <c r="AH397" s="131"/>
      <c r="AI397" s="131"/>
      <c r="AJ397" s="170">
        <f t="shared" si="166"/>
        <v>0</v>
      </c>
      <c r="AK397" s="131"/>
      <c r="AL397" s="131"/>
      <c r="AM397" s="131"/>
      <c r="AN397" s="131"/>
      <c r="AO397" s="131"/>
      <c r="AP397" s="131"/>
      <c r="AQ397" s="138">
        <f t="shared" si="167"/>
        <v>0</v>
      </c>
      <c r="AR397" s="138" t="e">
        <f t="shared" si="168"/>
        <v>#DIV/0!</v>
      </c>
      <c r="AS397" s="131"/>
      <c r="AT397" s="131"/>
    </row>
    <row r="398" spans="1:46" ht="16.5" hidden="1">
      <c r="A398" s="245">
        <v>13</v>
      </c>
      <c r="B398" s="246" t="s">
        <v>333</v>
      </c>
      <c r="C398" s="247">
        <f t="shared" si="158"/>
        <v>4.519</v>
      </c>
      <c r="D398" s="248">
        <v>0</v>
      </c>
      <c r="E398" s="248">
        <v>2.649</v>
      </c>
      <c r="F398" s="248">
        <v>0.72</v>
      </c>
      <c r="G398" s="248">
        <v>1.15</v>
      </c>
      <c r="H398" s="248">
        <v>0</v>
      </c>
      <c r="I398" s="180">
        <f t="shared" si="159"/>
        <v>0</v>
      </c>
      <c r="J398" s="171">
        <f t="shared" si="160"/>
        <v>0</v>
      </c>
      <c r="K398" s="189"/>
      <c r="L398" s="131"/>
      <c r="M398" s="131"/>
      <c r="N398" s="131"/>
      <c r="O398" s="131"/>
      <c r="P398" s="171">
        <f t="shared" si="161"/>
        <v>0</v>
      </c>
      <c r="Q398" s="131"/>
      <c r="R398" s="131"/>
      <c r="S398" s="131"/>
      <c r="T398" s="131"/>
      <c r="U398" s="131"/>
      <c r="V398" s="169">
        <f t="shared" si="162"/>
        <v>667.2993599999999</v>
      </c>
      <c r="W398" s="152">
        <f t="shared" si="163"/>
        <v>0</v>
      </c>
      <c r="X398" s="131"/>
      <c r="Y398" s="131"/>
      <c r="Z398" s="131"/>
      <c r="AA398" s="131"/>
      <c r="AB398" s="131"/>
      <c r="AC398" s="152">
        <f t="shared" si="164"/>
        <v>0</v>
      </c>
      <c r="AD398" s="170">
        <f t="shared" si="165"/>
        <v>0</v>
      </c>
      <c r="AE398" s="131"/>
      <c r="AF398" s="131"/>
      <c r="AG398" s="131"/>
      <c r="AH398" s="131"/>
      <c r="AI398" s="131"/>
      <c r="AJ398" s="170">
        <f t="shared" si="166"/>
        <v>0</v>
      </c>
      <c r="AK398" s="131"/>
      <c r="AL398" s="131"/>
      <c r="AM398" s="131"/>
      <c r="AN398" s="131"/>
      <c r="AO398" s="131"/>
      <c r="AP398" s="131"/>
      <c r="AQ398" s="138">
        <f t="shared" si="167"/>
        <v>0</v>
      </c>
      <c r="AR398" s="138" t="e">
        <f t="shared" si="168"/>
        <v>#DIV/0!</v>
      </c>
      <c r="AS398" s="131"/>
      <c r="AT398" s="131"/>
    </row>
    <row r="399" spans="1:46" ht="16.5" hidden="1">
      <c r="A399" s="245">
        <v>14</v>
      </c>
      <c r="B399" s="246" t="s">
        <v>334</v>
      </c>
      <c r="C399" s="247">
        <f t="shared" si="158"/>
        <v>6.51</v>
      </c>
      <c r="D399" s="248">
        <v>0</v>
      </c>
      <c r="E399" s="248">
        <v>0</v>
      </c>
      <c r="F399" s="248">
        <v>6.31</v>
      </c>
      <c r="G399" s="248">
        <v>0.2</v>
      </c>
      <c r="H399" s="248">
        <v>0</v>
      </c>
      <c r="I399" s="180">
        <f t="shared" si="159"/>
        <v>0</v>
      </c>
      <c r="J399" s="171">
        <f t="shared" si="160"/>
        <v>0</v>
      </c>
      <c r="K399" s="189"/>
      <c r="L399" s="131"/>
      <c r="M399" s="131"/>
      <c r="N399" s="131"/>
      <c r="O399" s="131"/>
      <c r="P399" s="171">
        <f t="shared" si="161"/>
        <v>0</v>
      </c>
      <c r="Q399" s="131"/>
      <c r="R399" s="131"/>
      <c r="S399" s="131"/>
      <c r="T399" s="131"/>
      <c r="U399" s="131"/>
      <c r="V399" s="169">
        <f t="shared" si="162"/>
        <v>727.2972</v>
      </c>
      <c r="W399" s="152">
        <f t="shared" si="163"/>
        <v>0.15</v>
      </c>
      <c r="X399" s="131"/>
      <c r="Y399" s="131"/>
      <c r="Z399" s="131">
        <v>0.15</v>
      </c>
      <c r="AA399" s="131"/>
      <c r="AB399" s="131"/>
      <c r="AC399" s="152">
        <f t="shared" si="164"/>
        <v>0</v>
      </c>
      <c r="AD399" s="170">
        <f t="shared" si="165"/>
        <v>0</v>
      </c>
      <c r="AE399" s="131"/>
      <c r="AF399" s="131"/>
      <c r="AG399" s="131"/>
      <c r="AH399" s="131"/>
      <c r="AI399" s="131"/>
      <c r="AJ399" s="170">
        <f t="shared" si="166"/>
        <v>0</v>
      </c>
      <c r="AK399" s="131"/>
      <c r="AL399" s="131"/>
      <c r="AM399" s="131"/>
      <c r="AN399" s="131"/>
      <c r="AO399" s="131"/>
      <c r="AP399" s="131">
        <v>20</v>
      </c>
      <c r="AQ399" s="138">
        <f t="shared" si="167"/>
        <v>0.02304147465437788</v>
      </c>
      <c r="AR399" s="138" t="e">
        <f t="shared" si="168"/>
        <v>#DIV/0!</v>
      </c>
      <c r="AS399" s="131"/>
      <c r="AT399" s="131"/>
    </row>
    <row r="400" spans="1:46" ht="16.5" hidden="1">
      <c r="A400" s="245">
        <v>15</v>
      </c>
      <c r="B400" s="246" t="s">
        <v>335</v>
      </c>
      <c r="C400" s="247">
        <f t="shared" si="158"/>
        <v>1.372</v>
      </c>
      <c r="D400" s="248">
        <v>0</v>
      </c>
      <c r="E400" s="248">
        <v>1.322</v>
      </c>
      <c r="F400" s="248">
        <v>0.05</v>
      </c>
      <c r="G400" s="248">
        <v>0</v>
      </c>
      <c r="H400" s="248">
        <v>0</v>
      </c>
      <c r="I400" s="180">
        <f t="shared" si="159"/>
        <v>1.108</v>
      </c>
      <c r="J400" s="171">
        <f t="shared" si="160"/>
        <v>0.298</v>
      </c>
      <c r="K400" s="189">
        <v>0.04</v>
      </c>
      <c r="L400" s="131">
        <v>0.258</v>
      </c>
      <c r="M400" s="131"/>
      <c r="N400" s="131"/>
      <c r="O400" s="131"/>
      <c r="P400" s="171">
        <f t="shared" si="161"/>
        <v>0.81</v>
      </c>
      <c r="Q400" s="131">
        <v>0.03</v>
      </c>
      <c r="R400" s="131">
        <v>0.78</v>
      </c>
      <c r="S400" s="131"/>
      <c r="T400" s="131"/>
      <c r="U400" s="131"/>
      <c r="V400" s="169">
        <f t="shared" si="162"/>
        <v>305.962004</v>
      </c>
      <c r="W400" s="152">
        <f t="shared" si="163"/>
        <v>0</v>
      </c>
      <c r="X400" s="131"/>
      <c r="Y400" s="131"/>
      <c r="Z400" s="131"/>
      <c r="AA400" s="131"/>
      <c r="AB400" s="131"/>
      <c r="AC400" s="152">
        <f t="shared" si="164"/>
        <v>0</v>
      </c>
      <c r="AD400" s="170">
        <f t="shared" si="165"/>
        <v>0</v>
      </c>
      <c r="AE400" s="131"/>
      <c r="AF400" s="131"/>
      <c r="AG400" s="131"/>
      <c r="AH400" s="131"/>
      <c r="AI400" s="131"/>
      <c r="AJ400" s="170">
        <f t="shared" si="166"/>
        <v>0</v>
      </c>
      <c r="AK400" s="131"/>
      <c r="AL400" s="131"/>
      <c r="AM400" s="131"/>
      <c r="AN400" s="131"/>
      <c r="AO400" s="131"/>
      <c r="AP400" s="131"/>
      <c r="AQ400" s="138">
        <f t="shared" si="167"/>
        <v>0</v>
      </c>
      <c r="AR400" s="138">
        <f t="shared" si="168"/>
        <v>0</v>
      </c>
      <c r="AS400" s="131"/>
      <c r="AT400" s="131"/>
    </row>
    <row r="401" spans="1:46" ht="16.5" hidden="1">
      <c r="A401" s="245">
        <v>16</v>
      </c>
      <c r="B401" s="246" t="s">
        <v>336</v>
      </c>
      <c r="C401" s="247">
        <f t="shared" si="158"/>
        <v>4</v>
      </c>
      <c r="D401" s="248">
        <v>0</v>
      </c>
      <c r="E401" s="248">
        <v>3</v>
      </c>
      <c r="F401" s="248">
        <v>1</v>
      </c>
      <c r="G401" s="248">
        <v>0</v>
      </c>
      <c r="H401" s="248">
        <v>0</v>
      </c>
      <c r="I401" s="180">
        <f t="shared" si="159"/>
        <v>1</v>
      </c>
      <c r="J401" s="171">
        <f t="shared" si="160"/>
        <v>1</v>
      </c>
      <c r="K401" s="189"/>
      <c r="L401" s="131">
        <v>1</v>
      </c>
      <c r="M401" s="131"/>
      <c r="N401" s="131"/>
      <c r="O401" s="131"/>
      <c r="P401" s="171">
        <f t="shared" si="161"/>
        <v>0</v>
      </c>
      <c r="Q401" s="131"/>
      <c r="R401" s="131"/>
      <c r="S401" s="131"/>
      <c r="T401" s="131"/>
      <c r="U401" s="131"/>
      <c r="V401" s="169">
        <f t="shared" si="162"/>
        <v>702.488</v>
      </c>
      <c r="W401" s="152">
        <f t="shared" si="163"/>
        <v>1</v>
      </c>
      <c r="X401" s="131"/>
      <c r="Y401" s="131"/>
      <c r="Z401" s="131">
        <v>1</v>
      </c>
      <c r="AA401" s="131"/>
      <c r="AB401" s="131"/>
      <c r="AC401" s="152">
        <f t="shared" si="164"/>
        <v>0</v>
      </c>
      <c r="AD401" s="170">
        <f t="shared" si="165"/>
        <v>0</v>
      </c>
      <c r="AE401" s="131"/>
      <c r="AF401" s="131"/>
      <c r="AG401" s="131"/>
      <c r="AH401" s="131"/>
      <c r="AI401" s="131"/>
      <c r="AJ401" s="170">
        <f t="shared" si="166"/>
        <v>0</v>
      </c>
      <c r="AK401" s="131"/>
      <c r="AL401" s="131"/>
      <c r="AM401" s="131"/>
      <c r="AN401" s="131"/>
      <c r="AO401" s="131"/>
      <c r="AP401" s="131">
        <v>250</v>
      </c>
      <c r="AQ401" s="138">
        <f t="shared" si="167"/>
        <v>0.25</v>
      </c>
      <c r="AR401" s="138">
        <f t="shared" si="168"/>
        <v>0</v>
      </c>
      <c r="AS401" s="131"/>
      <c r="AT401" s="131"/>
    </row>
    <row r="402" spans="1:46" ht="16.5" hidden="1">
      <c r="A402" s="245">
        <v>17</v>
      </c>
      <c r="B402" s="246" t="s">
        <v>337</v>
      </c>
      <c r="C402" s="247">
        <f t="shared" si="158"/>
        <v>4.9239999999999995</v>
      </c>
      <c r="D402" s="248"/>
      <c r="E402" s="248">
        <v>0.84</v>
      </c>
      <c r="F402" s="248">
        <v>3.284</v>
      </c>
      <c r="G402" s="248">
        <v>0.8</v>
      </c>
      <c r="H402" s="248">
        <v>0</v>
      </c>
      <c r="I402" s="180">
        <f t="shared" si="159"/>
        <v>2</v>
      </c>
      <c r="J402" s="171">
        <f t="shared" si="160"/>
        <v>0</v>
      </c>
      <c r="K402" s="189"/>
      <c r="L402" s="131"/>
      <c r="M402" s="131"/>
      <c r="N402" s="131"/>
      <c r="O402" s="131"/>
      <c r="P402" s="171">
        <f t="shared" si="161"/>
        <v>2</v>
      </c>
      <c r="Q402" s="131"/>
      <c r="R402" s="131">
        <v>2</v>
      </c>
      <c r="S402" s="131"/>
      <c r="T402" s="131"/>
      <c r="U402" s="131"/>
      <c r="V402" s="169">
        <f t="shared" si="162"/>
        <v>723.4180799999999</v>
      </c>
      <c r="W402" s="152">
        <f t="shared" si="163"/>
        <v>1.04</v>
      </c>
      <c r="X402" s="131"/>
      <c r="Y402" s="131">
        <v>0.9</v>
      </c>
      <c r="Z402" s="131">
        <v>0.14</v>
      </c>
      <c r="AA402" s="131"/>
      <c r="AB402" s="131"/>
      <c r="AC402" s="152">
        <f t="shared" si="164"/>
        <v>0</v>
      </c>
      <c r="AD402" s="170">
        <f t="shared" si="165"/>
        <v>0</v>
      </c>
      <c r="AE402" s="131"/>
      <c r="AF402" s="131"/>
      <c r="AG402" s="131"/>
      <c r="AH402" s="131"/>
      <c r="AI402" s="131"/>
      <c r="AJ402" s="170">
        <f t="shared" si="166"/>
        <v>0</v>
      </c>
      <c r="AK402" s="131"/>
      <c r="AL402" s="131"/>
      <c r="AM402" s="131"/>
      <c r="AN402" s="131"/>
      <c r="AO402" s="131"/>
      <c r="AP402" s="131">
        <v>190</v>
      </c>
      <c r="AQ402" s="138">
        <f t="shared" si="167"/>
        <v>0.2112103980503656</v>
      </c>
      <c r="AR402" s="138">
        <f t="shared" si="168"/>
        <v>0</v>
      </c>
      <c r="AS402" s="131"/>
      <c r="AT402" s="131"/>
    </row>
    <row r="403" spans="1:46" ht="16.5" hidden="1">
      <c r="A403" s="245">
        <v>18</v>
      </c>
      <c r="B403" s="246" t="s">
        <v>338</v>
      </c>
      <c r="C403" s="247">
        <f t="shared" si="158"/>
        <v>3.08</v>
      </c>
      <c r="D403" s="248">
        <v>0</v>
      </c>
      <c r="E403" s="248">
        <v>0.6</v>
      </c>
      <c r="F403" s="248">
        <v>2.13</v>
      </c>
      <c r="G403" s="248">
        <v>0.35</v>
      </c>
      <c r="H403" s="248">
        <v>0</v>
      </c>
      <c r="I403" s="180">
        <f t="shared" si="159"/>
        <v>0.4</v>
      </c>
      <c r="J403" s="171">
        <f t="shared" si="160"/>
        <v>0</v>
      </c>
      <c r="K403" s="189"/>
      <c r="L403" s="131"/>
      <c r="M403" s="131"/>
      <c r="N403" s="131"/>
      <c r="O403" s="131"/>
      <c r="P403" s="171">
        <f t="shared" si="161"/>
        <v>0.4</v>
      </c>
      <c r="Q403" s="131"/>
      <c r="R403" s="131">
        <v>0.4</v>
      </c>
      <c r="S403" s="131"/>
      <c r="T403" s="131"/>
      <c r="U403" s="131"/>
      <c r="V403" s="169">
        <f t="shared" si="162"/>
        <v>405.2496</v>
      </c>
      <c r="W403" s="152">
        <f t="shared" si="163"/>
        <v>0.46</v>
      </c>
      <c r="X403" s="131"/>
      <c r="Y403" s="131"/>
      <c r="Z403" s="131">
        <v>0.46</v>
      </c>
      <c r="AA403" s="131"/>
      <c r="AB403" s="131"/>
      <c r="AC403" s="152">
        <f t="shared" si="164"/>
        <v>0</v>
      </c>
      <c r="AD403" s="170">
        <f t="shared" si="165"/>
        <v>0</v>
      </c>
      <c r="AE403" s="131"/>
      <c r="AF403" s="131"/>
      <c r="AG403" s="131"/>
      <c r="AH403" s="131"/>
      <c r="AI403" s="131"/>
      <c r="AJ403" s="170">
        <f t="shared" si="166"/>
        <v>0</v>
      </c>
      <c r="AK403" s="131"/>
      <c r="AL403" s="131"/>
      <c r="AM403" s="131"/>
      <c r="AN403" s="131"/>
      <c r="AO403" s="131"/>
      <c r="AP403" s="131">
        <v>73</v>
      </c>
      <c r="AQ403" s="138">
        <f t="shared" si="167"/>
        <v>0.14935064935064934</v>
      </c>
      <c r="AR403" s="138">
        <f t="shared" si="168"/>
        <v>0</v>
      </c>
      <c r="AS403" s="131"/>
      <c r="AT403" s="131"/>
    </row>
    <row r="404" spans="1:46" ht="16.5" hidden="1">
      <c r="A404" s="245">
        <v>19</v>
      </c>
      <c r="B404" s="246" t="s">
        <v>339</v>
      </c>
      <c r="C404" s="247">
        <f t="shared" si="158"/>
        <v>5.680000000000001</v>
      </c>
      <c r="D404" s="248">
        <v>0</v>
      </c>
      <c r="E404" s="248">
        <v>0.65</v>
      </c>
      <c r="F404" s="248">
        <v>4.48</v>
      </c>
      <c r="G404" s="248">
        <v>0.2</v>
      </c>
      <c r="H404" s="248">
        <v>0.35</v>
      </c>
      <c r="I404" s="180">
        <f t="shared" si="159"/>
        <v>0</v>
      </c>
      <c r="J404" s="171">
        <f t="shared" si="160"/>
        <v>0</v>
      </c>
      <c r="K404" s="189"/>
      <c r="L404" s="131"/>
      <c r="M404" s="131"/>
      <c r="N404" s="131"/>
      <c r="O404" s="131"/>
      <c r="P404" s="171">
        <f t="shared" si="161"/>
        <v>0</v>
      </c>
      <c r="Q404" s="131"/>
      <c r="R404" s="131"/>
      <c r="S404" s="131"/>
      <c r="T404" s="131"/>
      <c r="U404" s="131"/>
      <c r="V404" s="169">
        <f t="shared" si="162"/>
        <v>680.0136000000001</v>
      </c>
      <c r="W404" s="152">
        <f t="shared" si="163"/>
        <v>0</v>
      </c>
      <c r="X404" s="131"/>
      <c r="Y404" s="131"/>
      <c r="Z404" s="131"/>
      <c r="AA404" s="131"/>
      <c r="AB404" s="131"/>
      <c r="AC404" s="152">
        <f t="shared" si="164"/>
        <v>0</v>
      </c>
      <c r="AD404" s="170">
        <f t="shared" si="165"/>
        <v>0</v>
      </c>
      <c r="AE404" s="131"/>
      <c r="AF404" s="131"/>
      <c r="AG404" s="131"/>
      <c r="AH404" s="131"/>
      <c r="AI404" s="131"/>
      <c r="AJ404" s="170">
        <f t="shared" si="166"/>
        <v>0</v>
      </c>
      <c r="AK404" s="131"/>
      <c r="AL404" s="131"/>
      <c r="AM404" s="131"/>
      <c r="AN404" s="131"/>
      <c r="AO404" s="131"/>
      <c r="AP404" s="131">
        <v>64</v>
      </c>
      <c r="AQ404" s="138">
        <f t="shared" si="167"/>
        <v>0</v>
      </c>
      <c r="AR404" s="138" t="e">
        <f t="shared" si="168"/>
        <v>#DIV/0!</v>
      </c>
      <c r="AS404" s="131"/>
      <c r="AT404" s="131"/>
    </row>
    <row r="405" spans="1:46" ht="16.5" hidden="1">
      <c r="A405" s="245">
        <v>20</v>
      </c>
      <c r="B405" s="246" t="s">
        <v>340</v>
      </c>
      <c r="C405" s="247">
        <f t="shared" si="158"/>
        <v>2.0999999999999996</v>
      </c>
      <c r="D405" s="248">
        <v>0</v>
      </c>
      <c r="E405" s="248">
        <v>0.37</v>
      </c>
      <c r="F405" s="248">
        <v>1.26</v>
      </c>
      <c r="G405" s="248">
        <v>0.47</v>
      </c>
      <c r="H405" s="248">
        <v>0</v>
      </c>
      <c r="I405" s="180">
        <f t="shared" si="159"/>
        <v>0</v>
      </c>
      <c r="J405" s="171">
        <f t="shared" si="160"/>
        <v>0</v>
      </c>
      <c r="K405" s="189"/>
      <c r="L405" s="131"/>
      <c r="M405" s="131"/>
      <c r="N405" s="131"/>
      <c r="O405" s="131"/>
      <c r="P405" s="171">
        <f t="shared" si="161"/>
        <v>0</v>
      </c>
      <c r="Q405" s="131"/>
      <c r="R405" s="131"/>
      <c r="S405" s="131"/>
      <c r="T405" s="131"/>
      <c r="U405" s="131"/>
      <c r="V405" s="169">
        <f t="shared" si="162"/>
        <v>257.30039999999997</v>
      </c>
      <c r="W405" s="152">
        <f t="shared" si="163"/>
        <v>0.65</v>
      </c>
      <c r="X405" s="131"/>
      <c r="Y405" s="131">
        <v>0.4</v>
      </c>
      <c r="Z405" s="131">
        <v>0.25</v>
      </c>
      <c r="AA405" s="131"/>
      <c r="AB405" s="131"/>
      <c r="AC405" s="152">
        <f t="shared" si="164"/>
        <v>0</v>
      </c>
      <c r="AD405" s="170">
        <f t="shared" si="165"/>
        <v>0</v>
      </c>
      <c r="AE405" s="131"/>
      <c r="AF405" s="131"/>
      <c r="AG405" s="131"/>
      <c r="AH405" s="131"/>
      <c r="AI405" s="131"/>
      <c r="AJ405" s="170">
        <f t="shared" si="166"/>
        <v>0</v>
      </c>
      <c r="AK405" s="131"/>
      <c r="AL405" s="131"/>
      <c r="AM405" s="131"/>
      <c r="AN405" s="131"/>
      <c r="AO405" s="131"/>
      <c r="AP405" s="131">
        <v>60</v>
      </c>
      <c r="AQ405" s="138">
        <f t="shared" si="167"/>
        <v>0.3095238095238096</v>
      </c>
      <c r="AR405" s="138" t="e">
        <f t="shared" si="168"/>
        <v>#DIV/0!</v>
      </c>
      <c r="AS405" s="131"/>
      <c r="AT405" s="131"/>
    </row>
    <row r="406" spans="1:46" ht="16.5" hidden="1">
      <c r="A406" s="245">
        <v>21</v>
      </c>
      <c r="B406" s="246" t="s">
        <v>341</v>
      </c>
      <c r="C406" s="247">
        <f t="shared" si="158"/>
        <v>6.24</v>
      </c>
      <c r="D406" s="248">
        <v>0</v>
      </c>
      <c r="E406" s="248">
        <v>4.319</v>
      </c>
      <c r="F406" s="248">
        <v>0.961</v>
      </c>
      <c r="G406" s="248">
        <v>0.96</v>
      </c>
      <c r="H406" s="248">
        <v>0</v>
      </c>
      <c r="I406" s="180">
        <f t="shared" si="159"/>
        <v>0.25</v>
      </c>
      <c r="J406" s="171">
        <f t="shared" si="160"/>
        <v>0</v>
      </c>
      <c r="K406" s="189"/>
      <c r="L406" s="131"/>
      <c r="M406" s="131"/>
      <c r="N406" s="131"/>
      <c r="O406" s="131"/>
      <c r="P406" s="171">
        <f t="shared" si="161"/>
        <v>0.25</v>
      </c>
      <c r="Q406" s="131"/>
      <c r="R406" s="131"/>
      <c r="S406" s="131"/>
      <c r="T406" s="131">
        <v>0.25</v>
      </c>
      <c r="U406" s="131"/>
      <c r="V406" s="169">
        <f t="shared" si="162"/>
        <v>974.61838</v>
      </c>
      <c r="W406" s="152">
        <f t="shared" si="163"/>
        <v>0</v>
      </c>
      <c r="X406" s="131"/>
      <c r="Y406" s="131"/>
      <c r="Z406" s="131"/>
      <c r="AA406" s="131"/>
      <c r="AB406" s="131"/>
      <c r="AC406" s="152">
        <f t="shared" si="164"/>
        <v>0</v>
      </c>
      <c r="AD406" s="170">
        <f t="shared" si="165"/>
        <v>0</v>
      </c>
      <c r="AE406" s="131"/>
      <c r="AF406" s="131"/>
      <c r="AG406" s="131"/>
      <c r="AH406" s="131"/>
      <c r="AI406" s="131"/>
      <c r="AJ406" s="170">
        <f t="shared" si="166"/>
        <v>0</v>
      </c>
      <c r="AK406" s="131"/>
      <c r="AL406" s="131"/>
      <c r="AM406" s="131"/>
      <c r="AN406" s="131"/>
      <c r="AO406" s="131"/>
      <c r="AP406" s="131"/>
      <c r="AQ406" s="138">
        <f t="shared" si="167"/>
        <v>0</v>
      </c>
      <c r="AR406" s="138">
        <f t="shared" si="168"/>
        <v>0</v>
      </c>
      <c r="AS406" s="131"/>
      <c r="AT406" s="131"/>
    </row>
    <row r="407" spans="1:46" ht="15" hidden="1">
      <c r="A407" s="116" t="s">
        <v>101</v>
      </c>
      <c r="B407" s="117" t="s">
        <v>206</v>
      </c>
      <c r="C407" s="131"/>
      <c r="D407" s="131"/>
      <c r="E407" s="131"/>
      <c r="F407" s="131"/>
      <c r="G407" s="131"/>
      <c r="H407" s="131"/>
      <c r="I407" s="131"/>
      <c r="J407" s="131"/>
      <c r="K407" s="189"/>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c r="AO407" s="131"/>
      <c r="AP407" s="131"/>
      <c r="AQ407" s="131"/>
      <c r="AR407" s="131"/>
      <c r="AS407" s="131"/>
      <c r="AT407" s="131"/>
    </row>
    <row r="408" spans="1:46" ht="15.75" hidden="1">
      <c r="A408" s="245">
        <v>1</v>
      </c>
      <c r="B408" s="246" t="s">
        <v>342</v>
      </c>
      <c r="C408" s="211">
        <f>D408+E408+F408+G408</f>
        <v>7.08</v>
      </c>
      <c r="D408" s="249">
        <v>6.48</v>
      </c>
      <c r="E408" s="249"/>
      <c r="F408" s="209">
        <v>0.6</v>
      </c>
      <c r="G408" s="249"/>
      <c r="H408" s="131"/>
      <c r="I408" s="180">
        <f>J408+P408</f>
        <v>1.65</v>
      </c>
      <c r="J408" s="171">
        <f>SUM(K408:O408)</f>
        <v>0</v>
      </c>
      <c r="K408" s="189"/>
      <c r="L408" s="131"/>
      <c r="M408" s="131"/>
      <c r="N408" s="131"/>
      <c r="O408" s="131"/>
      <c r="P408" s="171">
        <f>SUM(Q408:U408)</f>
        <v>1.65</v>
      </c>
      <c r="Q408" s="131">
        <v>1.65</v>
      </c>
      <c r="R408" s="131"/>
      <c r="S408" s="131"/>
      <c r="T408" s="131"/>
      <c r="U408" s="131"/>
      <c r="V408" s="169">
        <f>D408*194.67+E408*173.04+F408*111.72+G408*111.72+H408*127.68+K408*86.255+L408*71.648+M408*84.489+N408*58.258+O408*53.065+Q408*72.658+R408*60.9+S408*74.716+T408*50.578+U408*46.62</f>
        <v>1448.3793</v>
      </c>
      <c r="W408" s="152">
        <f>SUM(X408:AB408)</f>
        <v>0</v>
      </c>
      <c r="X408" s="131"/>
      <c r="Y408" s="131"/>
      <c r="Z408" s="131"/>
      <c r="AA408" s="131"/>
      <c r="AB408" s="131"/>
      <c r="AC408" s="152">
        <f>AD408+AJ408</f>
        <v>0</v>
      </c>
      <c r="AD408" s="170">
        <f>SUM(AE408:AI408)</f>
        <v>0</v>
      </c>
      <c r="AE408" s="131"/>
      <c r="AF408" s="131"/>
      <c r="AG408" s="131"/>
      <c r="AH408" s="131"/>
      <c r="AI408" s="131"/>
      <c r="AJ408" s="170">
        <f>SUM(AK408:AO408)</f>
        <v>0</v>
      </c>
      <c r="AK408" s="131"/>
      <c r="AL408" s="131"/>
      <c r="AM408" s="131"/>
      <c r="AN408" s="131"/>
      <c r="AO408" s="131"/>
      <c r="AP408" s="131"/>
      <c r="AQ408" s="138">
        <f>W408/C408</f>
        <v>0</v>
      </c>
      <c r="AR408" s="138">
        <f>AC408/I408</f>
        <v>0</v>
      </c>
      <c r="AS408" s="131"/>
      <c r="AT408" s="131"/>
    </row>
    <row r="409" spans="1:46" ht="15" hidden="1">
      <c r="A409" s="131"/>
      <c r="B409" s="172" t="s">
        <v>25</v>
      </c>
      <c r="C409" s="152">
        <f>SUM(C386:C408)</f>
        <v>123.903</v>
      </c>
      <c r="D409" s="152">
        <f aca="true" t="shared" si="169" ref="D409:AT409">SUM(D386:D408)</f>
        <v>10.226</v>
      </c>
      <c r="E409" s="152">
        <f t="shared" si="169"/>
        <v>29.547</v>
      </c>
      <c r="F409" s="152">
        <f t="shared" si="169"/>
        <v>67.11</v>
      </c>
      <c r="G409" s="152">
        <f t="shared" si="169"/>
        <v>13.45</v>
      </c>
      <c r="H409" s="152">
        <f t="shared" si="169"/>
        <v>3.57</v>
      </c>
      <c r="I409" s="152">
        <f t="shared" si="169"/>
        <v>23.718</v>
      </c>
      <c r="J409" s="152">
        <f t="shared" si="169"/>
        <v>5.898</v>
      </c>
      <c r="K409" s="152">
        <f t="shared" si="169"/>
        <v>2.9400000000000004</v>
      </c>
      <c r="L409" s="152">
        <f t="shared" si="169"/>
        <v>2.958</v>
      </c>
      <c r="M409" s="152">
        <f t="shared" si="169"/>
        <v>0</v>
      </c>
      <c r="N409" s="152">
        <f t="shared" si="169"/>
        <v>0</v>
      </c>
      <c r="O409" s="152">
        <f t="shared" si="169"/>
        <v>0</v>
      </c>
      <c r="P409" s="152">
        <f t="shared" si="169"/>
        <v>17.82</v>
      </c>
      <c r="Q409" s="152">
        <f t="shared" si="169"/>
        <v>1.98</v>
      </c>
      <c r="R409" s="152">
        <f t="shared" si="169"/>
        <v>14.68</v>
      </c>
      <c r="S409" s="152">
        <f t="shared" si="169"/>
        <v>0.27</v>
      </c>
      <c r="T409" s="152">
        <f t="shared" si="169"/>
        <v>0.89</v>
      </c>
      <c r="U409" s="152">
        <f t="shared" si="169"/>
        <v>0</v>
      </c>
      <c r="V409" s="173">
        <f t="shared" si="169"/>
        <v>18128.076164000002</v>
      </c>
      <c r="W409" s="152">
        <f t="shared" si="169"/>
        <v>10.526000000000002</v>
      </c>
      <c r="X409" s="152">
        <f t="shared" si="169"/>
        <v>0</v>
      </c>
      <c r="Y409" s="152">
        <f t="shared" si="169"/>
        <v>3.9</v>
      </c>
      <c r="Z409" s="152">
        <f t="shared" si="169"/>
        <v>5.116</v>
      </c>
      <c r="AA409" s="152">
        <f t="shared" si="169"/>
        <v>1.26</v>
      </c>
      <c r="AB409" s="152">
        <f t="shared" si="169"/>
        <v>0.25</v>
      </c>
      <c r="AC409" s="152">
        <f t="shared" si="169"/>
        <v>0</v>
      </c>
      <c r="AD409" s="152">
        <f t="shared" si="169"/>
        <v>0</v>
      </c>
      <c r="AE409" s="152">
        <f t="shared" si="169"/>
        <v>0</v>
      </c>
      <c r="AF409" s="152">
        <f t="shared" si="169"/>
        <v>0</v>
      </c>
      <c r="AG409" s="152">
        <f t="shared" si="169"/>
        <v>0</v>
      </c>
      <c r="AH409" s="152">
        <f t="shared" si="169"/>
        <v>0</v>
      </c>
      <c r="AI409" s="152">
        <f t="shared" si="169"/>
        <v>0</v>
      </c>
      <c r="AJ409" s="152">
        <f t="shared" si="169"/>
        <v>0</v>
      </c>
      <c r="AK409" s="152">
        <f t="shared" si="169"/>
        <v>0</v>
      </c>
      <c r="AL409" s="152">
        <f t="shared" si="169"/>
        <v>0</v>
      </c>
      <c r="AM409" s="152">
        <f t="shared" si="169"/>
        <v>0</v>
      </c>
      <c r="AN409" s="152">
        <f t="shared" si="169"/>
        <v>0</v>
      </c>
      <c r="AO409" s="152">
        <f t="shared" si="169"/>
        <v>0</v>
      </c>
      <c r="AP409" s="152">
        <f t="shared" si="169"/>
        <v>2068</v>
      </c>
      <c r="AQ409" s="151">
        <f>W409/C409</f>
        <v>0.08495355237564871</v>
      </c>
      <c r="AR409" s="151">
        <f>AC409/I409</f>
        <v>0</v>
      </c>
      <c r="AS409" s="152">
        <f t="shared" si="169"/>
        <v>0</v>
      </c>
      <c r="AT409" s="152">
        <f t="shared" si="169"/>
        <v>0</v>
      </c>
    </row>
    <row r="410" ht="15" hidden="1"/>
    <row r="411" spans="2:43" ht="15" hidden="1">
      <c r="B411" s="304" t="s">
        <v>103</v>
      </c>
      <c r="C411" s="305"/>
      <c r="D411" s="305"/>
      <c r="E411" s="305"/>
      <c r="F411" s="305"/>
      <c r="V411" s="157" t="s">
        <v>75</v>
      </c>
      <c r="W411" s="158"/>
      <c r="X411" s="158"/>
      <c r="Y411" s="158"/>
      <c r="Z411" s="158"/>
      <c r="AA411" s="158"/>
      <c r="AB411" s="158"/>
      <c r="AC411" s="158"/>
      <c r="AD411" s="158"/>
      <c r="AE411" s="158"/>
      <c r="AF411" s="158"/>
      <c r="AG411" s="158"/>
      <c r="AH411" s="158"/>
      <c r="AI411" s="158"/>
      <c r="AJ411" s="158"/>
      <c r="AK411" s="158"/>
      <c r="AL411" s="158"/>
      <c r="AM411" s="158"/>
      <c r="AN411" s="158"/>
      <c r="AO411" s="158"/>
      <c r="AP411" s="158"/>
      <c r="AQ411" s="159"/>
    </row>
    <row r="412" spans="2:43" ht="15" hidden="1">
      <c r="B412" s="304" t="s">
        <v>343</v>
      </c>
      <c r="C412" s="305"/>
      <c r="D412" s="305"/>
      <c r="E412" s="305"/>
      <c r="F412" s="305"/>
      <c r="V412" s="157" t="s">
        <v>76</v>
      </c>
      <c r="W412" s="158"/>
      <c r="X412" s="158"/>
      <c r="Y412" s="158"/>
      <c r="Z412" s="158"/>
      <c r="AA412" s="158"/>
      <c r="AB412" s="158"/>
      <c r="AC412" s="158"/>
      <c r="AD412" s="158"/>
      <c r="AE412" s="158"/>
      <c r="AF412" s="158"/>
      <c r="AG412" s="158"/>
      <c r="AH412" s="158"/>
      <c r="AI412" s="158"/>
      <c r="AJ412" s="158"/>
      <c r="AK412" s="158"/>
      <c r="AL412" s="158"/>
      <c r="AM412" s="158"/>
      <c r="AN412" s="158"/>
      <c r="AO412" s="158"/>
      <c r="AP412" s="158"/>
      <c r="AQ412" s="159"/>
    </row>
    <row r="413" spans="2:43" ht="15" hidden="1">
      <c r="B413" s="156"/>
      <c r="C413" s="156"/>
      <c r="D413" s="156"/>
      <c r="E413" s="156"/>
      <c r="F413" s="156"/>
      <c r="V413" s="157"/>
      <c r="W413" s="158"/>
      <c r="X413" s="158"/>
      <c r="Y413" s="158"/>
      <c r="Z413" s="158"/>
      <c r="AA413" s="158"/>
      <c r="AB413" s="158"/>
      <c r="AC413" s="158"/>
      <c r="AD413" s="158"/>
      <c r="AE413" s="158"/>
      <c r="AF413" s="158"/>
      <c r="AG413" s="158"/>
      <c r="AH413" s="158"/>
      <c r="AI413" s="158"/>
      <c r="AJ413" s="158"/>
      <c r="AK413" s="158"/>
      <c r="AL413" s="158"/>
      <c r="AM413" s="158"/>
      <c r="AN413" s="158"/>
      <c r="AO413" s="158"/>
      <c r="AP413" s="158"/>
      <c r="AQ413" s="159"/>
    </row>
    <row r="414" spans="1:46" ht="15" hidden="1">
      <c r="A414" s="306" t="s">
        <v>105</v>
      </c>
      <c r="B414" s="306"/>
      <c r="C414" s="306"/>
      <c r="D414" s="306"/>
      <c r="E414" s="306"/>
      <c r="F414" s="306"/>
      <c r="G414" s="306"/>
      <c r="H414" s="306"/>
      <c r="I414" s="306"/>
      <c r="J414" s="306"/>
      <c r="K414" s="306"/>
      <c r="L414" s="306"/>
      <c r="M414" s="306"/>
      <c r="N414" s="306"/>
      <c r="O414" s="306"/>
      <c r="P414" s="306"/>
      <c r="Q414" s="306"/>
      <c r="R414" s="306"/>
      <c r="S414" s="306"/>
      <c r="T414" s="306"/>
      <c r="U414" s="306"/>
      <c r="V414" s="306"/>
      <c r="W414" s="306"/>
      <c r="X414" s="306"/>
      <c r="Y414" s="306"/>
      <c r="Z414" s="306"/>
      <c r="AA414" s="306"/>
      <c r="AB414" s="306"/>
      <c r="AC414" s="306"/>
      <c r="AD414" s="306"/>
      <c r="AE414" s="306"/>
      <c r="AF414" s="306"/>
      <c r="AG414" s="306"/>
      <c r="AH414" s="306"/>
      <c r="AI414" s="306"/>
      <c r="AJ414" s="306"/>
      <c r="AK414" s="306"/>
      <c r="AL414" s="306"/>
      <c r="AM414" s="306"/>
      <c r="AN414" s="306"/>
      <c r="AO414" s="306"/>
      <c r="AP414" s="306"/>
      <c r="AQ414" s="306"/>
      <c r="AR414" s="306"/>
      <c r="AS414" s="306"/>
      <c r="AT414" s="306"/>
    </row>
    <row r="415" spans="1:46" ht="15" hidden="1">
      <c r="A415" s="307"/>
      <c r="B415" s="307"/>
      <c r="C415" s="307"/>
      <c r="D415" s="307"/>
      <c r="E415" s="307"/>
      <c r="F415" s="307"/>
      <c r="G415" s="307"/>
      <c r="H415" s="307"/>
      <c r="I415" s="307"/>
      <c r="J415" s="307"/>
      <c r="K415" s="307"/>
      <c r="L415" s="307"/>
      <c r="M415" s="307"/>
      <c r="N415" s="307"/>
      <c r="O415" s="307"/>
      <c r="P415" s="307"/>
      <c r="Q415" s="307"/>
      <c r="R415" s="307"/>
      <c r="S415" s="307"/>
      <c r="T415" s="307"/>
      <c r="U415" s="307"/>
      <c r="V415" s="307"/>
      <c r="W415" s="307"/>
      <c r="X415" s="307"/>
      <c r="Y415" s="307"/>
      <c r="Z415" s="307"/>
      <c r="AA415" s="307"/>
      <c r="AB415" s="307"/>
      <c r="AC415" s="307"/>
      <c r="AD415" s="307"/>
      <c r="AE415" s="307"/>
      <c r="AF415" s="307"/>
      <c r="AG415" s="307"/>
      <c r="AH415" s="307"/>
      <c r="AI415" s="307"/>
      <c r="AJ415" s="307"/>
      <c r="AK415" s="307"/>
      <c r="AL415" s="307"/>
      <c r="AM415" s="307"/>
      <c r="AN415" s="307"/>
      <c r="AO415" s="307"/>
      <c r="AP415" s="307"/>
      <c r="AQ415" s="307"/>
      <c r="AR415" s="307"/>
      <c r="AS415" s="307"/>
      <c r="AT415" s="307"/>
    </row>
    <row r="416" spans="1:46" ht="14.25" customHeight="1" hidden="1">
      <c r="A416" s="299" t="s">
        <v>0</v>
      </c>
      <c r="B416" s="292" t="s">
        <v>77</v>
      </c>
      <c r="C416" s="301" t="s">
        <v>78</v>
      </c>
      <c r="D416" s="301"/>
      <c r="E416" s="301"/>
      <c r="F416" s="301"/>
      <c r="G416" s="301"/>
      <c r="H416" s="301"/>
      <c r="I416" s="301"/>
      <c r="J416" s="301"/>
      <c r="K416" s="301"/>
      <c r="L416" s="301"/>
      <c r="M416" s="301"/>
      <c r="N416" s="301"/>
      <c r="O416" s="301"/>
      <c r="P416" s="301"/>
      <c r="Q416" s="301"/>
      <c r="R416" s="301"/>
      <c r="S416" s="301"/>
      <c r="T416" s="301"/>
      <c r="U416" s="301"/>
      <c r="V416" s="301"/>
      <c r="W416" s="302" t="s">
        <v>79</v>
      </c>
      <c r="X416" s="302"/>
      <c r="Y416" s="302"/>
      <c r="Z416" s="302"/>
      <c r="AA416" s="302"/>
      <c r="AB416" s="302"/>
      <c r="AC416" s="302"/>
      <c r="AD416" s="302"/>
      <c r="AE416" s="302"/>
      <c r="AF416" s="302"/>
      <c r="AG416" s="302"/>
      <c r="AH416" s="302"/>
      <c r="AI416" s="302"/>
      <c r="AJ416" s="302"/>
      <c r="AK416" s="302"/>
      <c r="AL416" s="302"/>
      <c r="AM416" s="302"/>
      <c r="AN416" s="302"/>
      <c r="AO416" s="302"/>
      <c r="AP416" s="302"/>
      <c r="AQ416" s="302" t="s">
        <v>80</v>
      </c>
      <c r="AR416" s="302"/>
      <c r="AS416" s="302" t="s">
        <v>454</v>
      </c>
      <c r="AT416" s="302"/>
    </row>
    <row r="417" spans="1:46" ht="15" customHeight="1" hidden="1">
      <c r="A417" s="300"/>
      <c r="B417" s="293"/>
      <c r="C417" s="292" t="s">
        <v>81</v>
      </c>
      <c r="D417" s="303" t="s">
        <v>82</v>
      </c>
      <c r="E417" s="303"/>
      <c r="F417" s="303"/>
      <c r="G417" s="303"/>
      <c r="H417" s="303"/>
      <c r="I417" s="292" t="s">
        <v>83</v>
      </c>
      <c r="J417" s="288" t="s">
        <v>82</v>
      </c>
      <c r="K417" s="288"/>
      <c r="L417" s="288"/>
      <c r="M417" s="288"/>
      <c r="N417" s="288"/>
      <c r="O417" s="288"/>
      <c r="P417" s="288"/>
      <c r="Q417" s="288"/>
      <c r="R417" s="288"/>
      <c r="S417" s="288"/>
      <c r="T417" s="288"/>
      <c r="U417" s="288"/>
      <c r="V417" s="289" t="s">
        <v>84</v>
      </c>
      <c r="W417" s="292" t="s">
        <v>85</v>
      </c>
      <c r="X417" s="298" t="s">
        <v>82</v>
      </c>
      <c r="Y417" s="298"/>
      <c r="Z417" s="298"/>
      <c r="AA417" s="298"/>
      <c r="AB417" s="298"/>
      <c r="AC417" s="292" t="s">
        <v>83</v>
      </c>
      <c r="AD417" s="288" t="s">
        <v>82</v>
      </c>
      <c r="AE417" s="288"/>
      <c r="AF417" s="288"/>
      <c r="AG417" s="288"/>
      <c r="AH417" s="288"/>
      <c r="AI417" s="288"/>
      <c r="AJ417" s="288"/>
      <c r="AK417" s="288"/>
      <c r="AL417" s="288"/>
      <c r="AM417" s="288"/>
      <c r="AN417" s="288"/>
      <c r="AO417" s="288"/>
      <c r="AP417" s="289" t="s">
        <v>86</v>
      </c>
      <c r="AQ417" s="295" t="s">
        <v>87</v>
      </c>
      <c r="AR417" s="295" t="s">
        <v>88</v>
      </c>
      <c r="AS417" s="295" t="s">
        <v>85</v>
      </c>
      <c r="AT417" s="295" t="s">
        <v>83</v>
      </c>
    </row>
    <row r="418" spans="1:46" ht="15" customHeight="1" hidden="1">
      <c r="A418" s="300"/>
      <c r="B418" s="293"/>
      <c r="C418" s="293"/>
      <c r="D418" s="289" t="s">
        <v>89</v>
      </c>
      <c r="E418" s="289" t="s">
        <v>90</v>
      </c>
      <c r="F418" s="289" t="s">
        <v>91</v>
      </c>
      <c r="G418" s="289" t="s">
        <v>92</v>
      </c>
      <c r="H418" s="289" t="s">
        <v>93</v>
      </c>
      <c r="I418" s="293"/>
      <c r="J418" s="288" t="s">
        <v>94</v>
      </c>
      <c r="K418" s="288"/>
      <c r="L418" s="288"/>
      <c r="M418" s="288"/>
      <c r="N418" s="288"/>
      <c r="O418" s="288"/>
      <c r="P418" s="288" t="s">
        <v>396</v>
      </c>
      <c r="Q418" s="288"/>
      <c r="R418" s="288"/>
      <c r="S418" s="288"/>
      <c r="T418" s="288"/>
      <c r="U418" s="288"/>
      <c r="V418" s="290"/>
      <c r="W418" s="293"/>
      <c r="X418" s="289" t="s">
        <v>89</v>
      </c>
      <c r="Y418" s="289" t="s">
        <v>90</v>
      </c>
      <c r="Z418" s="289" t="s">
        <v>91</v>
      </c>
      <c r="AA418" s="289" t="s">
        <v>92</v>
      </c>
      <c r="AB418" s="289" t="s">
        <v>93</v>
      </c>
      <c r="AC418" s="293"/>
      <c r="AD418" s="288" t="s">
        <v>94</v>
      </c>
      <c r="AE418" s="288"/>
      <c r="AF418" s="288"/>
      <c r="AG418" s="288"/>
      <c r="AH418" s="288"/>
      <c r="AI418" s="288"/>
      <c r="AJ418" s="288" t="s">
        <v>396</v>
      </c>
      <c r="AK418" s="288"/>
      <c r="AL418" s="288"/>
      <c r="AM418" s="288"/>
      <c r="AN418" s="288"/>
      <c r="AO418" s="288"/>
      <c r="AP418" s="290"/>
      <c r="AQ418" s="296"/>
      <c r="AR418" s="296"/>
      <c r="AS418" s="296"/>
      <c r="AT418" s="296"/>
    </row>
    <row r="419" spans="1:46" ht="15.75" hidden="1">
      <c r="A419" s="161"/>
      <c r="B419" s="293"/>
      <c r="C419" s="293"/>
      <c r="D419" s="290"/>
      <c r="E419" s="290"/>
      <c r="F419" s="290"/>
      <c r="G419" s="290"/>
      <c r="H419" s="290"/>
      <c r="I419" s="293"/>
      <c r="J419" s="286" t="s">
        <v>25</v>
      </c>
      <c r="K419" s="254" t="s">
        <v>95</v>
      </c>
      <c r="L419" s="254"/>
      <c r="M419" s="254" t="s">
        <v>96</v>
      </c>
      <c r="N419" s="254"/>
      <c r="O419" s="254" t="s">
        <v>97</v>
      </c>
      <c r="P419" s="286" t="s">
        <v>25</v>
      </c>
      <c r="Q419" s="254" t="s">
        <v>95</v>
      </c>
      <c r="R419" s="254"/>
      <c r="S419" s="254" t="s">
        <v>96</v>
      </c>
      <c r="T419" s="254"/>
      <c r="U419" s="254" t="s">
        <v>97</v>
      </c>
      <c r="V419" s="290"/>
      <c r="W419" s="293"/>
      <c r="X419" s="290"/>
      <c r="Y419" s="290"/>
      <c r="Z419" s="290"/>
      <c r="AA419" s="290"/>
      <c r="AB419" s="290"/>
      <c r="AC419" s="293"/>
      <c r="AD419" s="286" t="s">
        <v>25</v>
      </c>
      <c r="AE419" s="254" t="s">
        <v>95</v>
      </c>
      <c r="AF419" s="254"/>
      <c r="AG419" s="254" t="s">
        <v>96</v>
      </c>
      <c r="AH419" s="254"/>
      <c r="AI419" s="254" t="s">
        <v>97</v>
      </c>
      <c r="AJ419" s="286" t="s">
        <v>25</v>
      </c>
      <c r="AK419" s="254" t="s">
        <v>95</v>
      </c>
      <c r="AL419" s="254"/>
      <c r="AM419" s="254" t="s">
        <v>96</v>
      </c>
      <c r="AN419" s="254"/>
      <c r="AO419" s="254" t="s">
        <v>97</v>
      </c>
      <c r="AP419" s="290"/>
      <c r="AQ419" s="296"/>
      <c r="AR419" s="296"/>
      <c r="AS419" s="296"/>
      <c r="AT419" s="296"/>
    </row>
    <row r="420" spans="1:46" ht="90" customHeight="1" hidden="1">
      <c r="A420" s="161"/>
      <c r="B420" s="294"/>
      <c r="C420" s="294"/>
      <c r="D420" s="291"/>
      <c r="E420" s="291"/>
      <c r="F420" s="291"/>
      <c r="G420" s="291"/>
      <c r="H420" s="291"/>
      <c r="I420" s="294"/>
      <c r="J420" s="287"/>
      <c r="K420" s="65" t="s">
        <v>98</v>
      </c>
      <c r="L420" s="65" t="s">
        <v>99</v>
      </c>
      <c r="M420" s="65" t="s">
        <v>98</v>
      </c>
      <c r="N420" s="65" t="s">
        <v>99</v>
      </c>
      <c r="O420" s="254"/>
      <c r="P420" s="287"/>
      <c r="Q420" s="65" t="s">
        <v>98</v>
      </c>
      <c r="R420" s="65" t="s">
        <v>99</v>
      </c>
      <c r="S420" s="65" t="s">
        <v>98</v>
      </c>
      <c r="T420" s="65" t="s">
        <v>99</v>
      </c>
      <c r="U420" s="254"/>
      <c r="V420" s="291"/>
      <c r="W420" s="294"/>
      <c r="X420" s="291"/>
      <c r="Y420" s="291"/>
      <c r="Z420" s="291"/>
      <c r="AA420" s="291"/>
      <c r="AB420" s="291"/>
      <c r="AC420" s="294"/>
      <c r="AD420" s="287"/>
      <c r="AE420" s="65" t="s">
        <v>98</v>
      </c>
      <c r="AF420" s="65" t="s">
        <v>99</v>
      </c>
      <c r="AG420" s="65" t="s">
        <v>98</v>
      </c>
      <c r="AH420" s="65" t="s">
        <v>99</v>
      </c>
      <c r="AI420" s="254"/>
      <c r="AJ420" s="287"/>
      <c r="AK420" s="65" t="s">
        <v>98</v>
      </c>
      <c r="AL420" s="65" t="s">
        <v>99</v>
      </c>
      <c r="AM420" s="65" t="s">
        <v>98</v>
      </c>
      <c r="AN420" s="65" t="s">
        <v>99</v>
      </c>
      <c r="AO420" s="254"/>
      <c r="AP420" s="291"/>
      <c r="AQ420" s="297"/>
      <c r="AR420" s="297"/>
      <c r="AS420" s="297"/>
      <c r="AT420" s="297"/>
    </row>
    <row r="421" spans="1:46" ht="15.75" hidden="1">
      <c r="A421" s="214">
        <v>1</v>
      </c>
      <c r="B421" s="215" t="s">
        <v>344</v>
      </c>
      <c r="C421" s="216">
        <f>SUM(D421:H421)</f>
        <v>3.1</v>
      </c>
      <c r="D421" s="215"/>
      <c r="E421" s="216">
        <v>1</v>
      </c>
      <c r="F421" s="216">
        <v>0.5</v>
      </c>
      <c r="G421" s="216">
        <v>1.5</v>
      </c>
      <c r="H421" s="216">
        <v>0.1</v>
      </c>
      <c r="I421" s="180">
        <f>J421+P421</f>
        <v>6.800000000000001</v>
      </c>
      <c r="J421" s="171">
        <f>SUM(K421:O421)</f>
        <v>2.6</v>
      </c>
      <c r="K421" s="131">
        <v>2.6</v>
      </c>
      <c r="L421" s="131"/>
      <c r="M421" s="131"/>
      <c r="N421" s="131"/>
      <c r="O421" s="131"/>
      <c r="P421" s="171">
        <f>SUM(Q421:U421)</f>
        <v>4.2</v>
      </c>
      <c r="Q421" s="131"/>
      <c r="R421" s="131"/>
      <c r="S421" s="131">
        <v>3</v>
      </c>
      <c r="T421" s="131">
        <v>1.2</v>
      </c>
      <c r="U421" s="131"/>
      <c r="V421" s="169">
        <f>D421*194.67+E421*173.04+F421*111.72+G421*111.72+H421*127.68+K421*86.255+L421*71.648+M421*84.489+N421*58.258+O421*53.065+Q421*72.658+R421*60.9+S421*74.716+T421*50.578+U421*46.62</f>
        <v>918.3525999999999</v>
      </c>
      <c r="W421" s="152">
        <f>SUM(X421:AB421)</f>
        <v>0.5</v>
      </c>
      <c r="X421" s="131"/>
      <c r="Y421" s="131"/>
      <c r="Z421" s="131">
        <v>0.5</v>
      </c>
      <c r="AA421" s="131"/>
      <c r="AB421" s="131"/>
      <c r="AC421" s="152">
        <f>AD421+AJ421</f>
        <v>2</v>
      </c>
      <c r="AD421" s="170">
        <f>SUM(AE421:AI421)</f>
        <v>0</v>
      </c>
      <c r="AE421" s="131"/>
      <c r="AF421" s="131"/>
      <c r="AG421" s="131"/>
      <c r="AH421" s="131"/>
      <c r="AI421" s="131"/>
      <c r="AJ421" s="170">
        <f>SUM(AK421:AO421)</f>
        <v>2</v>
      </c>
      <c r="AK421" s="131"/>
      <c r="AL421" s="131"/>
      <c r="AM421" s="131">
        <v>2</v>
      </c>
      <c r="AN421" s="131"/>
      <c r="AO421" s="131"/>
      <c r="AP421" s="131">
        <v>160.4</v>
      </c>
      <c r="AQ421" s="138">
        <f>W421/C421</f>
        <v>0.16129032258064516</v>
      </c>
      <c r="AR421" s="138">
        <f>AC421/I421</f>
        <v>0.2941176470588235</v>
      </c>
      <c r="AS421" s="131"/>
      <c r="AT421" s="131"/>
    </row>
    <row r="422" spans="1:46" ht="15.75" hidden="1">
      <c r="A422" s="214">
        <v>2</v>
      </c>
      <c r="B422" s="215" t="s">
        <v>345</v>
      </c>
      <c r="C422" s="216">
        <f aca="true" t="shared" si="170" ref="C422:C432">SUM(D422:H422)</f>
        <v>5.5</v>
      </c>
      <c r="D422" s="217">
        <v>0</v>
      </c>
      <c r="E422" s="216">
        <v>2</v>
      </c>
      <c r="F422" s="216"/>
      <c r="G422" s="216">
        <v>3.5</v>
      </c>
      <c r="H422" s="217">
        <v>0</v>
      </c>
      <c r="I422" s="180">
        <f aca="true" t="shared" si="171" ref="I422:I433">J422+P422</f>
        <v>0</v>
      </c>
      <c r="J422" s="171">
        <f aca="true" t="shared" si="172" ref="J422:J433">SUM(K422:O422)</f>
        <v>0</v>
      </c>
      <c r="K422" s="131"/>
      <c r="L422" s="131"/>
      <c r="M422" s="131"/>
      <c r="N422" s="131"/>
      <c r="O422" s="131"/>
      <c r="P422" s="171">
        <f aca="true" t="shared" si="173" ref="P422:P433">SUM(Q422:U422)</f>
        <v>0</v>
      </c>
      <c r="Q422" s="131"/>
      <c r="R422" s="131"/>
      <c r="S422" s="131"/>
      <c r="T422" s="131"/>
      <c r="U422" s="131"/>
      <c r="V422" s="169">
        <f aca="true" t="shared" si="174" ref="V422:V433">D422*194.67+E422*173.04+F422*111.72+G422*111.72+H422*127.68+K422*86.255+L422*71.648+M422*84.489+N422*58.258+O422*53.065+Q422*72.658+R422*60.9+S422*74.716+T422*50.578+U422*46.62</f>
        <v>737.0999999999999</v>
      </c>
      <c r="W422" s="152">
        <f aca="true" t="shared" si="175" ref="W422:W433">SUM(X422:AB422)</f>
        <v>2.314</v>
      </c>
      <c r="X422" s="131"/>
      <c r="Y422" s="131">
        <v>1.44</v>
      </c>
      <c r="Z422" s="131">
        <v>0.874</v>
      </c>
      <c r="AA422" s="131"/>
      <c r="AB422" s="131"/>
      <c r="AC422" s="152">
        <f aca="true" t="shared" si="176" ref="AC422:AC433">AD422+AJ422</f>
        <v>0</v>
      </c>
      <c r="AD422" s="170">
        <f aca="true" t="shared" si="177" ref="AD422:AD433">SUM(AE422:AI422)</f>
        <v>0</v>
      </c>
      <c r="AE422" s="131"/>
      <c r="AF422" s="131"/>
      <c r="AG422" s="131"/>
      <c r="AH422" s="131"/>
      <c r="AI422" s="131"/>
      <c r="AJ422" s="170">
        <f aca="true" t="shared" si="178" ref="AJ422:AJ433">SUM(AK422:AO422)</f>
        <v>0</v>
      </c>
      <c r="AK422" s="131"/>
      <c r="AL422" s="131"/>
      <c r="AM422" s="131"/>
      <c r="AN422" s="131"/>
      <c r="AO422" s="131"/>
      <c r="AP422" s="131">
        <v>334.9</v>
      </c>
      <c r="AQ422" s="138">
        <f aca="true" t="shared" si="179" ref="AQ422:AQ433">W422/C422</f>
        <v>0.4207272727272727</v>
      </c>
      <c r="AR422" s="138" t="e">
        <f aca="true" t="shared" si="180" ref="AR422:AR433">AC422/I422</f>
        <v>#DIV/0!</v>
      </c>
      <c r="AS422" s="131"/>
      <c r="AT422" s="131"/>
    </row>
    <row r="423" spans="1:46" ht="15.75" hidden="1">
      <c r="A423" s="214">
        <v>3</v>
      </c>
      <c r="B423" s="215" t="s">
        <v>346</v>
      </c>
      <c r="C423" s="216">
        <f t="shared" si="170"/>
        <v>0.5</v>
      </c>
      <c r="D423" s="217">
        <v>0</v>
      </c>
      <c r="E423" s="216"/>
      <c r="F423" s="216">
        <v>0.5</v>
      </c>
      <c r="G423" s="217">
        <v>0</v>
      </c>
      <c r="H423" s="217">
        <v>0</v>
      </c>
      <c r="I423" s="180">
        <f t="shared" si="171"/>
        <v>0.3</v>
      </c>
      <c r="J423" s="171">
        <f t="shared" si="172"/>
        <v>0</v>
      </c>
      <c r="K423" s="131"/>
      <c r="L423" s="131"/>
      <c r="M423" s="131"/>
      <c r="N423" s="131"/>
      <c r="O423" s="131"/>
      <c r="P423" s="171">
        <f t="shared" si="173"/>
        <v>0.3</v>
      </c>
      <c r="Q423" s="131"/>
      <c r="R423" s="131"/>
      <c r="S423" s="131">
        <v>0.3</v>
      </c>
      <c r="T423" s="131"/>
      <c r="U423" s="131"/>
      <c r="V423" s="169">
        <f t="shared" si="174"/>
        <v>78.2748</v>
      </c>
      <c r="W423" s="152">
        <f t="shared" si="175"/>
        <v>0</v>
      </c>
      <c r="X423" s="131"/>
      <c r="Y423" s="131"/>
      <c r="Z423" s="131"/>
      <c r="AA423" s="131"/>
      <c r="AB423" s="131"/>
      <c r="AC423" s="152">
        <f t="shared" si="176"/>
        <v>0</v>
      </c>
      <c r="AD423" s="170">
        <f t="shared" si="177"/>
        <v>0</v>
      </c>
      <c r="AE423" s="131"/>
      <c r="AF423" s="131"/>
      <c r="AG423" s="131"/>
      <c r="AH423" s="131"/>
      <c r="AI423" s="131"/>
      <c r="AJ423" s="170">
        <f t="shared" si="178"/>
        <v>0</v>
      </c>
      <c r="AK423" s="131"/>
      <c r="AL423" s="131"/>
      <c r="AM423" s="131"/>
      <c r="AN423" s="131"/>
      <c r="AO423" s="131"/>
      <c r="AP423" s="131"/>
      <c r="AQ423" s="138">
        <f t="shared" si="179"/>
        <v>0</v>
      </c>
      <c r="AR423" s="138">
        <f t="shared" si="180"/>
        <v>0</v>
      </c>
      <c r="AS423" s="131"/>
      <c r="AT423" s="131"/>
    </row>
    <row r="424" spans="1:46" ht="15.75" hidden="1">
      <c r="A424" s="214">
        <v>4</v>
      </c>
      <c r="B424" s="215" t="s">
        <v>347</v>
      </c>
      <c r="C424" s="216">
        <f t="shared" si="170"/>
        <v>3.5</v>
      </c>
      <c r="D424" s="217">
        <v>0</v>
      </c>
      <c r="E424" s="216">
        <v>0.5</v>
      </c>
      <c r="F424" s="216">
        <v>2</v>
      </c>
      <c r="G424" s="216">
        <v>1</v>
      </c>
      <c r="H424" s="217">
        <v>0</v>
      </c>
      <c r="I424" s="180">
        <f t="shared" si="171"/>
        <v>3.55</v>
      </c>
      <c r="J424" s="171">
        <f t="shared" si="172"/>
        <v>1.4</v>
      </c>
      <c r="K424" s="131"/>
      <c r="L424" s="131">
        <v>1.4</v>
      </c>
      <c r="M424" s="131"/>
      <c r="N424" s="131"/>
      <c r="O424" s="131"/>
      <c r="P424" s="171">
        <f t="shared" si="173"/>
        <v>2.15</v>
      </c>
      <c r="Q424" s="131"/>
      <c r="R424" s="131"/>
      <c r="S424" s="131"/>
      <c r="T424" s="131">
        <v>2.15</v>
      </c>
      <c r="U424" s="131"/>
      <c r="V424" s="169">
        <f t="shared" si="174"/>
        <v>630.7298999999999</v>
      </c>
      <c r="W424" s="152">
        <f t="shared" si="175"/>
        <v>0</v>
      </c>
      <c r="X424" s="131"/>
      <c r="Y424" s="131"/>
      <c r="Z424" s="131"/>
      <c r="AA424" s="131"/>
      <c r="AB424" s="131"/>
      <c r="AC424" s="152">
        <f t="shared" si="176"/>
        <v>0</v>
      </c>
      <c r="AD424" s="170">
        <f t="shared" si="177"/>
        <v>0</v>
      </c>
      <c r="AE424" s="131"/>
      <c r="AF424" s="131"/>
      <c r="AG424" s="131"/>
      <c r="AH424" s="131"/>
      <c r="AI424" s="131"/>
      <c r="AJ424" s="170">
        <f t="shared" si="178"/>
        <v>0</v>
      </c>
      <c r="AK424" s="131"/>
      <c r="AL424" s="131"/>
      <c r="AM424" s="131"/>
      <c r="AN424" s="131"/>
      <c r="AO424" s="131"/>
      <c r="AP424" s="131"/>
      <c r="AQ424" s="138">
        <f t="shared" si="179"/>
        <v>0</v>
      </c>
      <c r="AR424" s="138">
        <f t="shared" si="180"/>
        <v>0</v>
      </c>
      <c r="AS424" s="131"/>
      <c r="AT424" s="131"/>
    </row>
    <row r="425" spans="1:46" ht="15.75" hidden="1">
      <c r="A425" s="214">
        <v>5</v>
      </c>
      <c r="B425" s="215" t="s">
        <v>348</v>
      </c>
      <c r="C425" s="216">
        <f t="shared" si="170"/>
        <v>3.5</v>
      </c>
      <c r="D425" s="217">
        <v>0</v>
      </c>
      <c r="E425" s="216">
        <v>1.5</v>
      </c>
      <c r="F425" s="216">
        <v>1</v>
      </c>
      <c r="G425" s="216">
        <v>1</v>
      </c>
      <c r="H425" s="216"/>
      <c r="I425" s="180">
        <f t="shared" si="171"/>
        <v>1.8</v>
      </c>
      <c r="J425" s="171">
        <f t="shared" si="172"/>
        <v>0</v>
      </c>
      <c r="K425" s="131"/>
      <c r="L425" s="131"/>
      <c r="M425" s="131"/>
      <c r="N425" s="131"/>
      <c r="O425" s="131"/>
      <c r="P425" s="171">
        <f t="shared" si="173"/>
        <v>1.8</v>
      </c>
      <c r="Q425" s="131"/>
      <c r="R425" s="131"/>
      <c r="S425" s="131"/>
      <c r="T425" s="131">
        <v>1.8</v>
      </c>
      <c r="U425" s="131"/>
      <c r="V425" s="169">
        <f t="shared" si="174"/>
        <v>574.0404</v>
      </c>
      <c r="W425" s="152">
        <f t="shared" si="175"/>
        <v>0.7</v>
      </c>
      <c r="X425" s="131"/>
      <c r="Y425" s="131">
        <v>0.7</v>
      </c>
      <c r="Z425" s="131"/>
      <c r="AA425" s="131"/>
      <c r="AB425" s="131"/>
      <c r="AC425" s="152">
        <f t="shared" si="176"/>
        <v>0.35</v>
      </c>
      <c r="AD425" s="170">
        <f t="shared" si="177"/>
        <v>0</v>
      </c>
      <c r="AE425" s="131"/>
      <c r="AF425" s="131"/>
      <c r="AG425" s="131"/>
      <c r="AH425" s="131"/>
      <c r="AI425" s="131"/>
      <c r="AJ425" s="170">
        <f t="shared" si="178"/>
        <v>0.35</v>
      </c>
      <c r="AK425" s="131"/>
      <c r="AL425" s="131"/>
      <c r="AM425" s="131">
        <v>0.35</v>
      </c>
      <c r="AN425" s="131"/>
      <c r="AO425" s="131"/>
      <c r="AP425" s="131">
        <v>106</v>
      </c>
      <c r="AQ425" s="138">
        <f t="shared" si="179"/>
        <v>0.19999999999999998</v>
      </c>
      <c r="AR425" s="138">
        <f t="shared" si="180"/>
        <v>0.19444444444444442</v>
      </c>
      <c r="AS425" s="131"/>
      <c r="AT425" s="131"/>
    </row>
    <row r="426" spans="1:46" ht="15.75" hidden="1">
      <c r="A426" s="214">
        <v>6</v>
      </c>
      <c r="B426" s="215" t="s">
        <v>349</v>
      </c>
      <c r="C426" s="216">
        <f t="shared" si="170"/>
        <v>5</v>
      </c>
      <c r="D426" s="217">
        <v>0</v>
      </c>
      <c r="E426" s="216">
        <v>2</v>
      </c>
      <c r="F426" s="216">
        <v>2</v>
      </c>
      <c r="G426" s="216">
        <v>1</v>
      </c>
      <c r="H426" s="217">
        <v>0</v>
      </c>
      <c r="I426" s="180">
        <f t="shared" si="171"/>
        <v>10.484</v>
      </c>
      <c r="J426" s="171">
        <f t="shared" si="172"/>
        <v>0.4</v>
      </c>
      <c r="K426" s="131">
        <v>0.4</v>
      </c>
      <c r="L426" s="131"/>
      <c r="M426" s="131"/>
      <c r="N426" s="131"/>
      <c r="O426" s="131"/>
      <c r="P426" s="171">
        <f t="shared" si="173"/>
        <v>10.084</v>
      </c>
      <c r="Q426" s="131">
        <v>6.211</v>
      </c>
      <c r="R426" s="131">
        <v>3.873</v>
      </c>
      <c r="S426" s="131"/>
      <c r="T426" s="131"/>
      <c r="U426" s="131"/>
      <c r="V426" s="169">
        <f t="shared" si="174"/>
        <v>1402.886538</v>
      </c>
      <c r="W426" s="152">
        <f t="shared" si="175"/>
        <v>0.17</v>
      </c>
      <c r="X426" s="131"/>
      <c r="Y426" s="131">
        <v>0.17</v>
      </c>
      <c r="Z426" s="131"/>
      <c r="AA426" s="131"/>
      <c r="AB426" s="131"/>
      <c r="AC426" s="152">
        <f t="shared" si="176"/>
        <v>0</v>
      </c>
      <c r="AD426" s="170">
        <f t="shared" si="177"/>
        <v>0</v>
      </c>
      <c r="AE426" s="131"/>
      <c r="AF426" s="131"/>
      <c r="AG426" s="131"/>
      <c r="AH426" s="131"/>
      <c r="AI426" s="131"/>
      <c r="AJ426" s="170">
        <f t="shared" si="178"/>
        <v>0</v>
      </c>
      <c r="AK426" s="131"/>
      <c r="AL426" s="131"/>
      <c r="AM426" s="131"/>
      <c r="AN426" s="131"/>
      <c r="AO426" s="131"/>
      <c r="AP426" s="131">
        <v>31</v>
      </c>
      <c r="AQ426" s="138">
        <f t="shared" si="179"/>
        <v>0.034</v>
      </c>
      <c r="AR426" s="138">
        <f t="shared" si="180"/>
        <v>0</v>
      </c>
      <c r="AS426" s="131"/>
      <c r="AT426" s="131"/>
    </row>
    <row r="427" spans="1:46" ht="15.75" hidden="1">
      <c r="A427" s="214">
        <v>7</v>
      </c>
      <c r="B427" s="215" t="s">
        <v>350</v>
      </c>
      <c r="C427" s="216">
        <f t="shared" si="170"/>
        <v>2.5</v>
      </c>
      <c r="D427" s="217">
        <v>0</v>
      </c>
      <c r="E427" s="216">
        <v>0.5</v>
      </c>
      <c r="F427" s="216">
        <v>2</v>
      </c>
      <c r="G427" s="217">
        <v>0</v>
      </c>
      <c r="H427" s="217">
        <v>0</v>
      </c>
      <c r="I427" s="180">
        <f t="shared" si="171"/>
        <v>3.225</v>
      </c>
      <c r="J427" s="171">
        <f t="shared" si="172"/>
        <v>0</v>
      </c>
      <c r="K427" s="131"/>
      <c r="L427" s="131"/>
      <c r="M427" s="131"/>
      <c r="N427" s="131"/>
      <c r="O427" s="131"/>
      <c r="P427" s="171">
        <f t="shared" si="173"/>
        <v>3.225</v>
      </c>
      <c r="Q427" s="131"/>
      <c r="R427" s="131"/>
      <c r="S427" s="131"/>
      <c r="T427" s="131">
        <v>3.225</v>
      </c>
      <c r="U427" s="131"/>
      <c r="V427" s="169">
        <f t="shared" si="174"/>
        <v>473.07405</v>
      </c>
      <c r="W427" s="152">
        <f t="shared" si="175"/>
        <v>0</v>
      </c>
      <c r="X427" s="131"/>
      <c r="Y427" s="131"/>
      <c r="Z427" s="131"/>
      <c r="AA427" s="131"/>
      <c r="AB427" s="131"/>
      <c r="AC427" s="152">
        <f t="shared" si="176"/>
        <v>0</v>
      </c>
      <c r="AD427" s="170">
        <f t="shared" si="177"/>
        <v>0</v>
      </c>
      <c r="AE427" s="131"/>
      <c r="AF427" s="131"/>
      <c r="AG427" s="131"/>
      <c r="AH427" s="131"/>
      <c r="AI427" s="131"/>
      <c r="AJ427" s="170">
        <f t="shared" si="178"/>
        <v>0</v>
      </c>
      <c r="AK427" s="131"/>
      <c r="AL427" s="131"/>
      <c r="AM427" s="131"/>
      <c r="AN427" s="131"/>
      <c r="AO427" s="131"/>
      <c r="AP427" s="131"/>
      <c r="AQ427" s="138">
        <f t="shared" si="179"/>
        <v>0</v>
      </c>
      <c r="AR427" s="138">
        <f t="shared" si="180"/>
        <v>0</v>
      </c>
      <c r="AS427" s="131"/>
      <c r="AT427" s="131"/>
    </row>
    <row r="428" spans="1:46" ht="15.75" hidden="1">
      <c r="A428" s="214">
        <v>8</v>
      </c>
      <c r="B428" s="215" t="s">
        <v>351</v>
      </c>
      <c r="C428" s="216">
        <f t="shared" si="170"/>
        <v>2.3</v>
      </c>
      <c r="D428" s="217">
        <v>0</v>
      </c>
      <c r="E428" s="216">
        <v>0.3</v>
      </c>
      <c r="F428" s="216">
        <v>2</v>
      </c>
      <c r="G428" s="217">
        <v>0</v>
      </c>
      <c r="H428" s="217"/>
      <c r="I428" s="180">
        <f t="shared" si="171"/>
        <v>7.5</v>
      </c>
      <c r="J428" s="171">
        <f t="shared" si="172"/>
        <v>2</v>
      </c>
      <c r="K428" s="131">
        <v>2</v>
      </c>
      <c r="L428" s="131"/>
      <c r="M428" s="131"/>
      <c r="N428" s="131"/>
      <c r="O428" s="131"/>
      <c r="P428" s="171">
        <f t="shared" si="173"/>
        <v>5.5</v>
      </c>
      <c r="Q428" s="131"/>
      <c r="R428" s="131"/>
      <c r="S428" s="131">
        <v>5.5</v>
      </c>
      <c r="T428" s="131"/>
      <c r="U428" s="131"/>
      <c r="V428" s="169">
        <f t="shared" si="174"/>
        <v>858.8</v>
      </c>
      <c r="W428" s="152">
        <f t="shared" si="175"/>
        <v>0.8</v>
      </c>
      <c r="X428" s="131"/>
      <c r="Y428" s="131">
        <v>0.65</v>
      </c>
      <c r="Z428" s="131">
        <v>0.15</v>
      </c>
      <c r="AA428" s="131"/>
      <c r="AB428" s="131"/>
      <c r="AC428" s="152">
        <f t="shared" si="176"/>
        <v>0</v>
      </c>
      <c r="AD428" s="170">
        <f t="shared" si="177"/>
        <v>0</v>
      </c>
      <c r="AE428" s="131"/>
      <c r="AF428" s="131"/>
      <c r="AG428" s="131"/>
      <c r="AH428" s="131"/>
      <c r="AI428" s="131"/>
      <c r="AJ428" s="170">
        <f t="shared" si="178"/>
        <v>0</v>
      </c>
      <c r="AK428" s="131"/>
      <c r="AL428" s="131"/>
      <c r="AM428" s="131"/>
      <c r="AN428" s="131"/>
      <c r="AO428" s="131"/>
      <c r="AP428" s="131">
        <v>188.5</v>
      </c>
      <c r="AQ428" s="138">
        <f t="shared" si="179"/>
        <v>0.3478260869565218</v>
      </c>
      <c r="AR428" s="138">
        <f t="shared" si="180"/>
        <v>0</v>
      </c>
      <c r="AS428" s="131"/>
      <c r="AT428" s="131"/>
    </row>
    <row r="429" spans="1:46" ht="15.75" hidden="1">
      <c r="A429" s="214">
        <v>9</v>
      </c>
      <c r="B429" s="215" t="s">
        <v>352</v>
      </c>
      <c r="C429" s="216">
        <f t="shared" si="170"/>
        <v>3</v>
      </c>
      <c r="D429" s="217">
        <v>0</v>
      </c>
      <c r="E429" s="216"/>
      <c r="F429" s="216">
        <v>1</v>
      </c>
      <c r="G429" s="216">
        <v>2</v>
      </c>
      <c r="H429" s="217">
        <v>0</v>
      </c>
      <c r="I429" s="180">
        <f t="shared" si="171"/>
        <v>4.49</v>
      </c>
      <c r="J429" s="171">
        <f t="shared" si="172"/>
        <v>0.72</v>
      </c>
      <c r="K429" s="131">
        <v>0.22</v>
      </c>
      <c r="L429" s="131">
        <v>0.5</v>
      </c>
      <c r="M429" s="131"/>
      <c r="N429" s="131"/>
      <c r="O429" s="131"/>
      <c r="P429" s="171">
        <f t="shared" si="173"/>
        <v>3.77</v>
      </c>
      <c r="Q429" s="131"/>
      <c r="R429" s="131">
        <v>1</v>
      </c>
      <c r="S429" s="131">
        <v>0.25</v>
      </c>
      <c r="T429" s="131">
        <v>2.52</v>
      </c>
      <c r="U429" s="131"/>
      <c r="V429" s="169">
        <f t="shared" si="174"/>
        <v>596.9956599999999</v>
      </c>
      <c r="W429" s="152">
        <f t="shared" si="175"/>
        <v>0</v>
      </c>
      <c r="X429" s="131"/>
      <c r="Y429" s="131"/>
      <c r="Z429" s="131"/>
      <c r="AA429" s="131"/>
      <c r="AB429" s="131"/>
      <c r="AC429" s="152">
        <f t="shared" si="176"/>
        <v>0</v>
      </c>
      <c r="AD429" s="170">
        <f t="shared" si="177"/>
        <v>0</v>
      </c>
      <c r="AE429" s="131"/>
      <c r="AF429" s="131"/>
      <c r="AG429" s="131"/>
      <c r="AH429" s="131"/>
      <c r="AI429" s="131"/>
      <c r="AJ429" s="170">
        <f t="shared" si="178"/>
        <v>0</v>
      </c>
      <c r="AK429" s="131"/>
      <c r="AL429" s="131"/>
      <c r="AM429" s="131"/>
      <c r="AN429" s="131"/>
      <c r="AO429" s="131"/>
      <c r="AP429" s="131"/>
      <c r="AQ429" s="138">
        <f t="shared" si="179"/>
        <v>0</v>
      </c>
      <c r="AR429" s="138">
        <f t="shared" si="180"/>
        <v>0</v>
      </c>
      <c r="AS429" s="131"/>
      <c r="AT429" s="131"/>
    </row>
    <row r="430" spans="1:46" ht="15.75" hidden="1">
      <c r="A430" s="214">
        <v>10</v>
      </c>
      <c r="B430" s="215" t="s">
        <v>353</v>
      </c>
      <c r="C430" s="216">
        <f t="shared" si="170"/>
        <v>3.55</v>
      </c>
      <c r="D430" s="217">
        <v>0</v>
      </c>
      <c r="E430" s="216">
        <v>0.25</v>
      </c>
      <c r="F430" s="216">
        <v>1</v>
      </c>
      <c r="G430" s="216">
        <v>2</v>
      </c>
      <c r="H430" s="216">
        <v>0.3</v>
      </c>
      <c r="I430" s="180">
        <f t="shared" si="171"/>
        <v>1.88</v>
      </c>
      <c r="J430" s="171">
        <f t="shared" si="172"/>
        <v>1.3</v>
      </c>
      <c r="K430" s="131">
        <v>1.3</v>
      </c>
      <c r="L430" s="131"/>
      <c r="M430" s="131"/>
      <c r="N430" s="131"/>
      <c r="O430" s="131"/>
      <c r="P430" s="171">
        <f t="shared" si="173"/>
        <v>0.58</v>
      </c>
      <c r="Q430" s="131"/>
      <c r="R430" s="131">
        <v>0.58</v>
      </c>
      <c r="S430" s="131"/>
      <c r="T430" s="131"/>
      <c r="U430" s="131"/>
      <c r="V430" s="169">
        <f t="shared" si="174"/>
        <v>564.1774999999999</v>
      </c>
      <c r="W430" s="152">
        <f t="shared" si="175"/>
        <v>0</v>
      </c>
      <c r="X430" s="131"/>
      <c r="Y430" s="131"/>
      <c r="Z430" s="131"/>
      <c r="AA430" s="131"/>
      <c r="AB430" s="131"/>
      <c r="AC430" s="152">
        <f t="shared" si="176"/>
        <v>0</v>
      </c>
      <c r="AD430" s="170">
        <f t="shared" si="177"/>
        <v>0</v>
      </c>
      <c r="AE430" s="131"/>
      <c r="AF430" s="131"/>
      <c r="AG430" s="131"/>
      <c r="AH430" s="131"/>
      <c r="AI430" s="131"/>
      <c r="AJ430" s="170">
        <f t="shared" si="178"/>
        <v>0</v>
      </c>
      <c r="AK430" s="131"/>
      <c r="AL430" s="131"/>
      <c r="AM430" s="131"/>
      <c r="AN430" s="131"/>
      <c r="AO430" s="131"/>
      <c r="AP430" s="131"/>
      <c r="AQ430" s="138">
        <f t="shared" si="179"/>
        <v>0</v>
      </c>
      <c r="AR430" s="138">
        <f t="shared" si="180"/>
        <v>0</v>
      </c>
      <c r="AS430" s="131"/>
      <c r="AT430" s="131"/>
    </row>
    <row r="431" spans="1:46" ht="15.75" hidden="1">
      <c r="A431" s="214">
        <v>11</v>
      </c>
      <c r="B431" s="215" t="s">
        <v>354</v>
      </c>
      <c r="C431" s="216">
        <f t="shared" si="170"/>
        <v>1</v>
      </c>
      <c r="D431" s="217">
        <v>0</v>
      </c>
      <c r="E431" s="217">
        <v>0</v>
      </c>
      <c r="F431" s="216">
        <v>0.1</v>
      </c>
      <c r="G431" s="216">
        <v>0.9</v>
      </c>
      <c r="H431" s="217">
        <v>0</v>
      </c>
      <c r="I431" s="180">
        <f t="shared" si="171"/>
        <v>1.6</v>
      </c>
      <c r="J431" s="171">
        <f t="shared" si="172"/>
        <v>0.4</v>
      </c>
      <c r="K431" s="131">
        <v>0.4</v>
      </c>
      <c r="L431" s="131"/>
      <c r="M431" s="131"/>
      <c r="N431" s="131"/>
      <c r="O431" s="131"/>
      <c r="P431" s="171">
        <f t="shared" si="173"/>
        <v>1.2</v>
      </c>
      <c r="Q431" s="131">
        <v>1.2</v>
      </c>
      <c r="R431" s="131"/>
      <c r="S431" s="131"/>
      <c r="T431" s="131"/>
      <c r="U431" s="131"/>
      <c r="V431" s="169">
        <f t="shared" si="174"/>
        <v>233.41160000000002</v>
      </c>
      <c r="W431" s="152">
        <f t="shared" si="175"/>
        <v>0</v>
      </c>
      <c r="X431" s="131"/>
      <c r="Y431" s="131"/>
      <c r="Z431" s="131"/>
      <c r="AA431" s="131"/>
      <c r="AB431" s="131"/>
      <c r="AC431" s="152">
        <f t="shared" si="176"/>
        <v>0</v>
      </c>
      <c r="AD431" s="170">
        <f t="shared" si="177"/>
        <v>0</v>
      </c>
      <c r="AE431" s="131"/>
      <c r="AF431" s="131"/>
      <c r="AG431" s="131"/>
      <c r="AH431" s="131"/>
      <c r="AI431" s="131"/>
      <c r="AJ431" s="170">
        <f t="shared" si="178"/>
        <v>0</v>
      </c>
      <c r="AK431" s="131"/>
      <c r="AL431" s="131"/>
      <c r="AM431" s="131"/>
      <c r="AN431" s="131"/>
      <c r="AO431" s="131"/>
      <c r="AP431" s="131">
        <v>31</v>
      </c>
      <c r="AQ431" s="138">
        <f t="shared" si="179"/>
        <v>0</v>
      </c>
      <c r="AR431" s="138">
        <f t="shared" si="180"/>
        <v>0</v>
      </c>
      <c r="AS431" s="131"/>
      <c r="AT431" s="131"/>
    </row>
    <row r="432" spans="1:46" ht="15.75" hidden="1">
      <c r="A432" s="214">
        <v>12</v>
      </c>
      <c r="B432" s="215" t="s">
        <v>355</v>
      </c>
      <c r="C432" s="216">
        <f t="shared" si="170"/>
        <v>1.5</v>
      </c>
      <c r="D432" s="217"/>
      <c r="E432" s="216">
        <v>0.5</v>
      </c>
      <c r="F432" s="216">
        <v>0.5</v>
      </c>
      <c r="G432" s="216">
        <v>0.5</v>
      </c>
      <c r="H432" s="216"/>
      <c r="I432" s="180">
        <f t="shared" si="171"/>
        <v>0</v>
      </c>
      <c r="J432" s="171">
        <f t="shared" si="172"/>
        <v>0</v>
      </c>
      <c r="K432" s="131"/>
      <c r="L432" s="131"/>
      <c r="M432" s="131"/>
      <c r="N432" s="131"/>
      <c r="O432" s="131"/>
      <c r="P432" s="171">
        <f t="shared" si="173"/>
        <v>0</v>
      </c>
      <c r="Q432" s="131"/>
      <c r="R432" s="131"/>
      <c r="S432" s="131"/>
      <c r="T432" s="131"/>
      <c r="U432" s="131"/>
      <c r="V432" s="169">
        <f t="shared" si="174"/>
        <v>198.24</v>
      </c>
      <c r="W432" s="152">
        <f t="shared" si="175"/>
        <v>0</v>
      </c>
      <c r="X432" s="131"/>
      <c r="Y432" s="131"/>
      <c r="Z432" s="131"/>
      <c r="AA432" s="131"/>
      <c r="AB432" s="131"/>
      <c r="AC432" s="152">
        <f t="shared" si="176"/>
        <v>0</v>
      </c>
      <c r="AD432" s="170">
        <f t="shared" si="177"/>
        <v>0</v>
      </c>
      <c r="AE432" s="131"/>
      <c r="AF432" s="131"/>
      <c r="AG432" s="131"/>
      <c r="AH432" s="131"/>
      <c r="AI432" s="131"/>
      <c r="AJ432" s="170">
        <f t="shared" si="178"/>
        <v>0</v>
      </c>
      <c r="AK432" s="131"/>
      <c r="AL432" s="131"/>
      <c r="AM432" s="131"/>
      <c r="AN432" s="131"/>
      <c r="AO432" s="131"/>
      <c r="AP432" s="131"/>
      <c r="AQ432" s="138">
        <f t="shared" si="179"/>
        <v>0</v>
      </c>
      <c r="AR432" s="138" t="e">
        <f t="shared" si="180"/>
        <v>#DIV/0!</v>
      </c>
      <c r="AS432" s="131"/>
      <c r="AT432" s="131"/>
    </row>
    <row r="433" spans="1:46" ht="15.75" hidden="1">
      <c r="A433" s="214">
        <v>13</v>
      </c>
      <c r="B433" s="215" t="s">
        <v>422</v>
      </c>
      <c r="C433" s="216"/>
      <c r="D433" s="217"/>
      <c r="E433" s="216"/>
      <c r="F433" s="216"/>
      <c r="G433" s="216"/>
      <c r="H433" s="216"/>
      <c r="I433" s="180">
        <f t="shared" si="171"/>
        <v>0.5</v>
      </c>
      <c r="J433" s="171">
        <f t="shared" si="172"/>
        <v>0</v>
      </c>
      <c r="K433" s="131"/>
      <c r="L433" s="131"/>
      <c r="M433" s="131"/>
      <c r="N433" s="131"/>
      <c r="O433" s="131"/>
      <c r="P433" s="171">
        <f t="shared" si="173"/>
        <v>0.5</v>
      </c>
      <c r="Q433" s="131"/>
      <c r="R433" s="131"/>
      <c r="S433" s="131">
        <v>0.5</v>
      </c>
      <c r="T433" s="131"/>
      <c r="U433" s="131"/>
      <c r="V433" s="169">
        <f t="shared" si="174"/>
        <v>37.358</v>
      </c>
      <c r="W433" s="152">
        <f t="shared" si="175"/>
        <v>0</v>
      </c>
      <c r="X433" s="131"/>
      <c r="Y433" s="131"/>
      <c r="Z433" s="131"/>
      <c r="AA433" s="131"/>
      <c r="AB433" s="131"/>
      <c r="AC433" s="152">
        <f t="shared" si="176"/>
        <v>0</v>
      </c>
      <c r="AD433" s="170">
        <f t="shared" si="177"/>
        <v>0</v>
      </c>
      <c r="AE433" s="131"/>
      <c r="AF433" s="131"/>
      <c r="AG433" s="131"/>
      <c r="AH433" s="131"/>
      <c r="AI433" s="131"/>
      <c r="AJ433" s="170">
        <f t="shared" si="178"/>
        <v>0</v>
      </c>
      <c r="AK433" s="131"/>
      <c r="AL433" s="131"/>
      <c r="AM433" s="131"/>
      <c r="AN433" s="131"/>
      <c r="AO433" s="131"/>
      <c r="AP433" s="131"/>
      <c r="AQ433" s="138" t="e">
        <f t="shared" si="179"/>
        <v>#DIV/0!</v>
      </c>
      <c r="AR433" s="138">
        <f t="shared" si="180"/>
        <v>0</v>
      </c>
      <c r="AS433" s="131"/>
      <c r="AT433" s="131"/>
    </row>
    <row r="434" spans="1:46" ht="15" hidden="1">
      <c r="A434" s="131"/>
      <c r="B434" s="172" t="s">
        <v>25</v>
      </c>
      <c r="C434" s="152">
        <f aca="true" t="shared" si="181" ref="C434:H434">SUM(C421:C432)</f>
        <v>34.95</v>
      </c>
      <c r="D434" s="152">
        <f t="shared" si="181"/>
        <v>0</v>
      </c>
      <c r="E434" s="152">
        <f t="shared" si="181"/>
        <v>8.55</v>
      </c>
      <c r="F434" s="152">
        <f t="shared" si="181"/>
        <v>12.6</v>
      </c>
      <c r="G434" s="152">
        <f t="shared" si="181"/>
        <v>13.4</v>
      </c>
      <c r="H434" s="152">
        <f t="shared" si="181"/>
        <v>0.4</v>
      </c>
      <c r="I434" s="152">
        <f>SUM(I421:I433)</f>
        <v>42.12900000000001</v>
      </c>
      <c r="J434" s="152">
        <f aca="true" t="shared" si="182" ref="J434:AT434">SUM(J421:J433)</f>
        <v>8.82</v>
      </c>
      <c r="K434" s="152">
        <f t="shared" si="182"/>
        <v>6.92</v>
      </c>
      <c r="L434" s="152">
        <f t="shared" si="182"/>
        <v>1.9</v>
      </c>
      <c r="M434" s="152">
        <f t="shared" si="182"/>
        <v>0</v>
      </c>
      <c r="N434" s="152">
        <f t="shared" si="182"/>
        <v>0</v>
      </c>
      <c r="O434" s="152">
        <f t="shared" si="182"/>
        <v>0</v>
      </c>
      <c r="P434" s="152">
        <f t="shared" si="182"/>
        <v>33.309</v>
      </c>
      <c r="Q434" s="152">
        <f t="shared" si="182"/>
        <v>7.4110000000000005</v>
      </c>
      <c r="R434" s="152">
        <f t="shared" si="182"/>
        <v>5.453</v>
      </c>
      <c r="S434" s="152">
        <f t="shared" si="182"/>
        <v>9.55</v>
      </c>
      <c r="T434" s="152">
        <f t="shared" si="182"/>
        <v>10.895</v>
      </c>
      <c r="U434" s="152">
        <f t="shared" si="182"/>
        <v>0</v>
      </c>
      <c r="V434" s="173">
        <f t="shared" si="182"/>
        <v>7303.441048</v>
      </c>
      <c r="W434" s="152">
        <f t="shared" si="182"/>
        <v>4.484</v>
      </c>
      <c r="X434" s="152">
        <f t="shared" si="182"/>
        <v>0</v>
      </c>
      <c r="Y434" s="152">
        <f t="shared" si="182"/>
        <v>2.9599999999999995</v>
      </c>
      <c r="Z434" s="152">
        <f t="shared" si="182"/>
        <v>1.524</v>
      </c>
      <c r="AA434" s="152">
        <f t="shared" si="182"/>
        <v>0</v>
      </c>
      <c r="AB434" s="152">
        <f t="shared" si="182"/>
        <v>0</v>
      </c>
      <c r="AC434" s="152">
        <f t="shared" si="182"/>
        <v>2.35</v>
      </c>
      <c r="AD434" s="152">
        <f t="shared" si="182"/>
        <v>0</v>
      </c>
      <c r="AE434" s="152">
        <f t="shared" si="182"/>
        <v>0</v>
      </c>
      <c r="AF434" s="152">
        <f t="shared" si="182"/>
        <v>0</v>
      </c>
      <c r="AG434" s="152">
        <f t="shared" si="182"/>
        <v>0</v>
      </c>
      <c r="AH434" s="152">
        <f t="shared" si="182"/>
        <v>0</v>
      </c>
      <c r="AI434" s="152">
        <f t="shared" si="182"/>
        <v>0</v>
      </c>
      <c r="AJ434" s="152">
        <f t="shared" si="182"/>
        <v>2.35</v>
      </c>
      <c r="AK434" s="152">
        <f t="shared" si="182"/>
        <v>0</v>
      </c>
      <c r="AL434" s="152">
        <f t="shared" si="182"/>
        <v>0</v>
      </c>
      <c r="AM434" s="152">
        <f t="shared" si="182"/>
        <v>2.35</v>
      </c>
      <c r="AN434" s="152">
        <f t="shared" si="182"/>
        <v>0</v>
      </c>
      <c r="AO434" s="152">
        <f t="shared" si="182"/>
        <v>0</v>
      </c>
      <c r="AP434" s="152">
        <f t="shared" si="182"/>
        <v>851.8</v>
      </c>
      <c r="AQ434" s="151">
        <f>W434/C434</f>
        <v>0.12829756795422032</v>
      </c>
      <c r="AR434" s="151">
        <f>AC434/I434</f>
        <v>0.055781053431128186</v>
      </c>
      <c r="AS434" s="152">
        <f t="shared" si="182"/>
        <v>0</v>
      </c>
      <c r="AT434" s="152">
        <f t="shared" si="182"/>
        <v>0</v>
      </c>
    </row>
    <row r="435" ht="15" hidden="1"/>
    <row r="436" ht="15" hidden="1"/>
    <row r="437" spans="2:43" ht="15" hidden="1">
      <c r="B437" s="304" t="s">
        <v>103</v>
      </c>
      <c r="C437" s="305"/>
      <c r="D437" s="305"/>
      <c r="E437" s="305"/>
      <c r="F437" s="305"/>
      <c r="V437" s="157" t="s">
        <v>75</v>
      </c>
      <c r="W437" s="158"/>
      <c r="X437" s="158"/>
      <c r="Y437" s="158"/>
      <c r="Z437" s="158"/>
      <c r="AA437" s="158"/>
      <c r="AB437" s="158"/>
      <c r="AC437" s="158"/>
      <c r="AD437" s="158"/>
      <c r="AE437" s="158"/>
      <c r="AF437" s="158"/>
      <c r="AG437" s="158"/>
      <c r="AH437" s="158"/>
      <c r="AI437" s="158"/>
      <c r="AJ437" s="158"/>
      <c r="AK437" s="158"/>
      <c r="AL437" s="158"/>
      <c r="AM437" s="158"/>
      <c r="AN437" s="158"/>
      <c r="AO437" s="158"/>
      <c r="AP437" s="158"/>
      <c r="AQ437" s="159"/>
    </row>
    <row r="438" spans="2:43" ht="15" hidden="1">
      <c r="B438" s="304" t="s">
        <v>423</v>
      </c>
      <c r="C438" s="305"/>
      <c r="D438" s="305"/>
      <c r="E438" s="305"/>
      <c r="F438" s="305"/>
      <c r="V438" s="157" t="s">
        <v>76</v>
      </c>
      <c r="W438" s="158"/>
      <c r="X438" s="158"/>
      <c r="Y438" s="158"/>
      <c r="Z438" s="158"/>
      <c r="AA438" s="158"/>
      <c r="AB438" s="158"/>
      <c r="AC438" s="158"/>
      <c r="AD438" s="158"/>
      <c r="AE438" s="158"/>
      <c r="AF438" s="158"/>
      <c r="AG438" s="158"/>
      <c r="AH438" s="158"/>
      <c r="AI438" s="158"/>
      <c r="AJ438" s="158"/>
      <c r="AK438" s="158"/>
      <c r="AL438" s="158"/>
      <c r="AM438" s="158"/>
      <c r="AN438" s="158"/>
      <c r="AO438" s="158"/>
      <c r="AP438" s="158"/>
      <c r="AQ438" s="159"/>
    </row>
    <row r="439" spans="2:43" ht="15" hidden="1">
      <c r="B439" s="156"/>
      <c r="C439" s="156"/>
      <c r="D439" s="156"/>
      <c r="E439" s="156"/>
      <c r="F439" s="156"/>
      <c r="V439" s="157"/>
      <c r="W439" s="158"/>
      <c r="X439" s="158"/>
      <c r="Y439" s="158"/>
      <c r="Z439" s="158"/>
      <c r="AA439" s="158"/>
      <c r="AB439" s="158"/>
      <c r="AC439" s="158"/>
      <c r="AD439" s="158"/>
      <c r="AE439" s="158"/>
      <c r="AF439" s="158"/>
      <c r="AG439" s="158"/>
      <c r="AH439" s="158"/>
      <c r="AI439" s="158"/>
      <c r="AJ439" s="158"/>
      <c r="AK439" s="158"/>
      <c r="AL439" s="158"/>
      <c r="AM439" s="158"/>
      <c r="AN439" s="158"/>
      <c r="AO439" s="158"/>
      <c r="AP439" s="158"/>
      <c r="AQ439" s="159"/>
    </row>
    <row r="440" spans="1:46" ht="15" hidden="1">
      <c r="A440" s="306" t="s">
        <v>105</v>
      </c>
      <c r="B440" s="306"/>
      <c r="C440" s="306"/>
      <c r="D440" s="306"/>
      <c r="E440" s="306"/>
      <c r="F440" s="306"/>
      <c r="G440" s="306"/>
      <c r="H440" s="306"/>
      <c r="I440" s="306"/>
      <c r="J440" s="306"/>
      <c r="K440" s="306"/>
      <c r="L440" s="306"/>
      <c r="M440" s="306"/>
      <c r="N440" s="306"/>
      <c r="O440" s="306"/>
      <c r="P440" s="306"/>
      <c r="Q440" s="306"/>
      <c r="R440" s="306"/>
      <c r="S440" s="306"/>
      <c r="T440" s="306"/>
      <c r="U440" s="306"/>
      <c r="V440" s="306"/>
      <c r="W440" s="306"/>
      <c r="X440" s="306"/>
      <c r="Y440" s="306"/>
      <c r="Z440" s="306"/>
      <c r="AA440" s="306"/>
      <c r="AB440" s="306"/>
      <c r="AC440" s="306"/>
      <c r="AD440" s="306"/>
      <c r="AE440" s="306"/>
      <c r="AF440" s="306"/>
      <c r="AG440" s="306"/>
      <c r="AH440" s="306"/>
      <c r="AI440" s="306"/>
      <c r="AJ440" s="306"/>
      <c r="AK440" s="306"/>
      <c r="AL440" s="306"/>
      <c r="AM440" s="306"/>
      <c r="AN440" s="306"/>
      <c r="AO440" s="306"/>
      <c r="AP440" s="306"/>
      <c r="AQ440" s="306"/>
      <c r="AR440" s="306"/>
      <c r="AS440" s="306"/>
      <c r="AT440" s="306"/>
    </row>
    <row r="441" spans="1:46" ht="15" hidden="1">
      <c r="A441" s="307"/>
      <c r="B441" s="307"/>
      <c r="C441" s="307"/>
      <c r="D441" s="307"/>
      <c r="E441" s="307"/>
      <c r="F441" s="307"/>
      <c r="G441" s="307"/>
      <c r="H441" s="307"/>
      <c r="I441" s="307"/>
      <c r="J441" s="307"/>
      <c r="K441" s="307"/>
      <c r="L441" s="307"/>
      <c r="M441" s="307"/>
      <c r="N441" s="307"/>
      <c r="O441" s="307"/>
      <c r="P441" s="307"/>
      <c r="Q441" s="307"/>
      <c r="R441" s="307"/>
      <c r="S441" s="307"/>
      <c r="T441" s="307"/>
      <c r="U441" s="307"/>
      <c r="V441" s="307"/>
      <c r="W441" s="307"/>
      <c r="X441" s="307"/>
      <c r="Y441" s="307"/>
      <c r="Z441" s="307"/>
      <c r="AA441" s="307"/>
      <c r="AB441" s="307"/>
      <c r="AC441" s="307"/>
      <c r="AD441" s="307"/>
      <c r="AE441" s="307"/>
      <c r="AF441" s="307"/>
      <c r="AG441" s="307"/>
      <c r="AH441" s="307"/>
      <c r="AI441" s="307"/>
      <c r="AJ441" s="307"/>
      <c r="AK441" s="307"/>
      <c r="AL441" s="307"/>
      <c r="AM441" s="307"/>
      <c r="AN441" s="307"/>
      <c r="AO441" s="307"/>
      <c r="AP441" s="307"/>
      <c r="AQ441" s="307"/>
      <c r="AR441" s="307"/>
      <c r="AS441" s="307"/>
      <c r="AT441" s="307"/>
    </row>
    <row r="442" spans="1:46" ht="15" hidden="1">
      <c r="A442" s="299" t="s">
        <v>0</v>
      </c>
      <c r="B442" s="292" t="s">
        <v>77</v>
      </c>
      <c r="C442" s="301" t="s">
        <v>78</v>
      </c>
      <c r="D442" s="301"/>
      <c r="E442" s="301"/>
      <c r="F442" s="301"/>
      <c r="G442" s="301"/>
      <c r="H442" s="301"/>
      <c r="I442" s="301"/>
      <c r="J442" s="301"/>
      <c r="K442" s="301"/>
      <c r="L442" s="301"/>
      <c r="M442" s="301"/>
      <c r="N442" s="301"/>
      <c r="O442" s="301"/>
      <c r="P442" s="301"/>
      <c r="Q442" s="301"/>
      <c r="R442" s="301"/>
      <c r="S442" s="301"/>
      <c r="T442" s="301"/>
      <c r="U442" s="301"/>
      <c r="V442" s="301"/>
      <c r="W442" s="302" t="s">
        <v>79</v>
      </c>
      <c r="X442" s="302"/>
      <c r="Y442" s="302"/>
      <c r="Z442" s="302"/>
      <c r="AA442" s="302"/>
      <c r="AB442" s="302"/>
      <c r="AC442" s="302"/>
      <c r="AD442" s="302"/>
      <c r="AE442" s="302"/>
      <c r="AF442" s="302"/>
      <c r="AG442" s="302"/>
      <c r="AH442" s="302"/>
      <c r="AI442" s="302"/>
      <c r="AJ442" s="302"/>
      <c r="AK442" s="302"/>
      <c r="AL442" s="302"/>
      <c r="AM442" s="302"/>
      <c r="AN442" s="302"/>
      <c r="AO442" s="302"/>
      <c r="AP442" s="302"/>
      <c r="AQ442" s="302" t="s">
        <v>80</v>
      </c>
      <c r="AR442" s="302"/>
      <c r="AS442" s="302" t="s">
        <v>454</v>
      </c>
      <c r="AT442" s="302"/>
    </row>
    <row r="443" spans="1:46" ht="15" hidden="1">
      <c r="A443" s="300"/>
      <c r="B443" s="293"/>
      <c r="C443" s="292" t="s">
        <v>81</v>
      </c>
      <c r="D443" s="303" t="s">
        <v>82</v>
      </c>
      <c r="E443" s="303"/>
      <c r="F443" s="303"/>
      <c r="G443" s="303"/>
      <c r="H443" s="303"/>
      <c r="I443" s="292" t="s">
        <v>83</v>
      </c>
      <c r="J443" s="288" t="s">
        <v>82</v>
      </c>
      <c r="K443" s="288"/>
      <c r="L443" s="288"/>
      <c r="M443" s="288"/>
      <c r="N443" s="288"/>
      <c r="O443" s="288"/>
      <c r="P443" s="288"/>
      <c r="Q443" s="288"/>
      <c r="R443" s="288"/>
      <c r="S443" s="288"/>
      <c r="T443" s="288"/>
      <c r="U443" s="288"/>
      <c r="V443" s="289" t="s">
        <v>84</v>
      </c>
      <c r="W443" s="292" t="s">
        <v>85</v>
      </c>
      <c r="X443" s="298" t="s">
        <v>82</v>
      </c>
      <c r="Y443" s="298"/>
      <c r="Z443" s="298"/>
      <c r="AA443" s="298"/>
      <c r="AB443" s="298"/>
      <c r="AC443" s="292" t="s">
        <v>83</v>
      </c>
      <c r="AD443" s="288" t="s">
        <v>82</v>
      </c>
      <c r="AE443" s="288"/>
      <c r="AF443" s="288"/>
      <c r="AG443" s="288"/>
      <c r="AH443" s="288"/>
      <c r="AI443" s="288"/>
      <c r="AJ443" s="288"/>
      <c r="AK443" s="288"/>
      <c r="AL443" s="288"/>
      <c r="AM443" s="288"/>
      <c r="AN443" s="288"/>
      <c r="AO443" s="288"/>
      <c r="AP443" s="289" t="s">
        <v>86</v>
      </c>
      <c r="AQ443" s="295" t="s">
        <v>87</v>
      </c>
      <c r="AR443" s="295" t="s">
        <v>88</v>
      </c>
      <c r="AS443" s="295" t="s">
        <v>85</v>
      </c>
      <c r="AT443" s="295" t="s">
        <v>83</v>
      </c>
    </row>
    <row r="444" spans="1:46" ht="15" hidden="1">
      <c r="A444" s="300"/>
      <c r="B444" s="293"/>
      <c r="C444" s="293"/>
      <c r="D444" s="289" t="s">
        <v>89</v>
      </c>
      <c r="E444" s="289" t="s">
        <v>90</v>
      </c>
      <c r="F444" s="289" t="s">
        <v>91</v>
      </c>
      <c r="G444" s="289" t="s">
        <v>92</v>
      </c>
      <c r="H444" s="289" t="s">
        <v>93</v>
      </c>
      <c r="I444" s="293"/>
      <c r="J444" s="288" t="s">
        <v>94</v>
      </c>
      <c r="K444" s="288"/>
      <c r="L444" s="288"/>
      <c r="M444" s="288"/>
      <c r="N444" s="288"/>
      <c r="O444" s="288"/>
      <c r="P444" s="288" t="s">
        <v>396</v>
      </c>
      <c r="Q444" s="288"/>
      <c r="R444" s="288"/>
      <c r="S444" s="288"/>
      <c r="T444" s="288"/>
      <c r="U444" s="288"/>
      <c r="V444" s="290"/>
      <c r="W444" s="293"/>
      <c r="X444" s="289" t="s">
        <v>89</v>
      </c>
      <c r="Y444" s="289" t="s">
        <v>90</v>
      </c>
      <c r="Z444" s="289" t="s">
        <v>91</v>
      </c>
      <c r="AA444" s="289" t="s">
        <v>92</v>
      </c>
      <c r="AB444" s="289" t="s">
        <v>93</v>
      </c>
      <c r="AC444" s="293"/>
      <c r="AD444" s="288" t="s">
        <v>94</v>
      </c>
      <c r="AE444" s="288"/>
      <c r="AF444" s="288"/>
      <c r="AG444" s="288"/>
      <c r="AH444" s="288"/>
      <c r="AI444" s="288"/>
      <c r="AJ444" s="288" t="s">
        <v>396</v>
      </c>
      <c r="AK444" s="288"/>
      <c r="AL444" s="288"/>
      <c r="AM444" s="288"/>
      <c r="AN444" s="288"/>
      <c r="AO444" s="288"/>
      <c r="AP444" s="290"/>
      <c r="AQ444" s="296"/>
      <c r="AR444" s="296"/>
      <c r="AS444" s="296"/>
      <c r="AT444" s="296"/>
    </row>
    <row r="445" spans="1:46" ht="15.75" hidden="1">
      <c r="A445" s="161"/>
      <c r="B445" s="293"/>
      <c r="C445" s="293"/>
      <c r="D445" s="290"/>
      <c r="E445" s="290"/>
      <c r="F445" s="290"/>
      <c r="G445" s="290"/>
      <c r="H445" s="290"/>
      <c r="I445" s="293"/>
      <c r="J445" s="286" t="s">
        <v>25</v>
      </c>
      <c r="K445" s="254" t="s">
        <v>95</v>
      </c>
      <c r="L445" s="254"/>
      <c r="M445" s="254" t="s">
        <v>96</v>
      </c>
      <c r="N445" s="254"/>
      <c r="O445" s="254" t="s">
        <v>97</v>
      </c>
      <c r="P445" s="286" t="s">
        <v>25</v>
      </c>
      <c r="Q445" s="254" t="s">
        <v>95</v>
      </c>
      <c r="R445" s="254"/>
      <c r="S445" s="254" t="s">
        <v>96</v>
      </c>
      <c r="T445" s="254"/>
      <c r="U445" s="254" t="s">
        <v>97</v>
      </c>
      <c r="V445" s="290"/>
      <c r="W445" s="293"/>
      <c r="X445" s="290"/>
      <c r="Y445" s="290"/>
      <c r="Z445" s="290"/>
      <c r="AA445" s="290"/>
      <c r="AB445" s="290"/>
      <c r="AC445" s="293"/>
      <c r="AD445" s="286" t="s">
        <v>25</v>
      </c>
      <c r="AE445" s="254" t="s">
        <v>95</v>
      </c>
      <c r="AF445" s="254"/>
      <c r="AG445" s="254" t="s">
        <v>96</v>
      </c>
      <c r="AH445" s="254"/>
      <c r="AI445" s="254" t="s">
        <v>97</v>
      </c>
      <c r="AJ445" s="286" t="s">
        <v>25</v>
      </c>
      <c r="AK445" s="254" t="s">
        <v>95</v>
      </c>
      <c r="AL445" s="254"/>
      <c r="AM445" s="254" t="s">
        <v>96</v>
      </c>
      <c r="AN445" s="254"/>
      <c r="AO445" s="254" t="s">
        <v>97</v>
      </c>
      <c r="AP445" s="290"/>
      <c r="AQ445" s="296"/>
      <c r="AR445" s="296"/>
      <c r="AS445" s="296"/>
      <c r="AT445" s="296"/>
    </row>
    <row r="446" spans="1:46" ht="47.25" hidden="1">
      <c r="A446" s="161"/>
      <c r="B446" s="294"/>
      <c r="C446" s="294"/>
      <c r="D446" s="291"/>
      <c r="E446" s="291"/>
      <c r="F446" s="291"/>
      <c r="G446" s="291"/>
      <c r="H446" s="291"/>
      <c r="I446" s="294"/>
      <c r="J446" s="287"/>
      <c r="K446" s="65" t="s">
        <v>98</v>
      </c>
      <c r="L446" s="65" t="s">
        <v>99</v>
      </c>
      <c r="M446" s="65" t="s">
        <v>98</v>
      </c>
      <c r="N446" s="65" t="s">
        <v>99</v>
      </c>
      <c r="O446" s="254"/>
      <c r="P446" s="287"/>
      <c r="Q446" s="65" t="s">
        <v>98</v>
      </c>
      <c r="R446" s="65" t="s">
        <v>99</v>
      </c>
      <c r="S446" s="65" t="s">
        <v>98</v>
      </c>
      <c r="T446" s="65" t="s">
        <v>99</v>
      </c>
      <c r="U446" s="254"/>
      <c r="V446" s="291"/>
      <c r="W446" s="294"/>
      <c r="X446" s="291"/>
      <c r="Y446" s="291"/>
      <c r="Z446" s="291"/>
      <c r="AA446" s="291"/>
      <c r="AB446" s="291"/>
      <c r="AC446" s="294"/>
      <c r="AD446" s="287"/>
      <c r="AE446" s="65" t="s">
        <v>98</v>
      </c>
      <c r="AF446" s="65" t="s">
        <v>99</v>
      </c>
      <c r="AG446" s="65" t="s">
        <v>98</v>
      </c>
      <c r="AH446" s="65" t="s">
        <v>99</v>
      </c>
      <c r="AI446" s="254"/>
      <c r="AJ446" s="287"/>
      <c r="AK446" s="65" t="s">
        <v>98</v>
      </c>
      <c r="AL446" s="65" t="s">
        <v>99</v>
      </c>
      <c r="AM446" s="65" t="s">
        <v>98</v>
      </c>
      <c r="AN446" s="65" t="s">
        <v>99</v>
      </c>
      <c r="AO446" s="254"/>
      <c r="AP446" s="291"/>
      <c r="AQ446" s="297"/>
      <c r="AR446" s="297"/>
      <c r="AS446" s="297"/>
      <c r="AT446" s="297"/>
    </row>
    <row r="447" spans="1:46" ht="15.75" hidden="1">
      <c r="A447" s="116" t="s">
        <v>100</v>
      </c>
      <c r="B447" s="117" t="s">
        <v>128</v>
      </c>
      <c r="C447" s="120"/>
      <c r="D447" s="119"/>
      <c r="E447" s="119"/>
      <c r="F447" s="119"/>
      <c r="G447" s="119"/>
      <c r="H447" s="119"/>
      <c r="I447" s="120"/>
      <c r="J447" s="122"/>
      <c r="K447" s="65"/>
      <c r="L447" s="65"/>
      <c r="M447" s="65"/>
      <c r="N447" s="65"/>
      <c r="O447" s="66"/>
      <c r="P447" s="122"/>
      <c r="Q447" s="65"/>
      <c r="R447" s="65"/>
      <c r="S447" s="65"/>
      <c r="T447" s="65"/>
      <c r="U447" s="66"/>
      <c r="V447" s="121"/>
      <c r="W447" s="120"/>
      <c r="X447" s="121"/>
      <c r="Y447" s="121"/>
      <c r="Z447" s="121"/>
      <c r="AA447" s="121"/>
      <c r="AB447" s="121"/>
      <c r="AC447" s="120"/>
      <c r="AD447" s="122"/>
      <c r="AE447" s="65"/>
      <c r="AF447" s="65"/>
      <c r="AG447" s="65"/>
      <c r="AH447" s="65"/>
      <c r="AI447" s="66"/>
      <c r="AJ447" s="122"/>
      <c r="AK447" s="65"/>
      <c r="AL447" s="65"/>
      <c r="AM447" s="65"/>
      <c r="AN447" s="65"/>
      <c r="AO447" s="66"/>
      <c r="AP447" s="121"/>
      <c r="AQ447" s="123"/>
      <c r="AR447" s="123"/>
      <c r="AS447" s="123"/>
      <c r="AT447" s="123"/>
    </row>
    <row r="448" spans="1:46" ht="18.75" hidden="1">
      <c r="A448" s="218">
        <v>1</v>
      </c>
      <c r="B448" s="219" t="s">
        <v>424</v>
      </c>
      <c r="C448" s="220">
        <f aca="true" t="shared" si="183" ref="C448:C453">SUM(D448:H448)</f>
        <v>3.796</v>
      </c>
      <c r="D448" s="210"/>
      <c r="E448" s="210">
        <v>0.543</v>
      </c>
      <c r="F448" s="210">
        <v>1.753</v>
      </c>
      <c r="G448" s="210">
        <v>1.5</v>
      </c>
      <c r="H448" s="210"/>
      <c r="I448" s="180">
        <f>J448+P448</f>
        <v>1.283</v>
      </c>
      <c r="J448" s="171">
        <f>SUM(K448:O448)</f>
        <v>0</v>
      </c>
      <c r="K448" s="131"/>
      <c r="L448" s="131"/>
      <c r="M448" s="131"/>
      <c r="N448" s="131"/>
      <c r="O448" s="131"/>
      <c r="P448" s="171">
        <f>SUM(Q448:U448)</f>
        <v>1.283</v>
      </c>
      <c r="Q448" s="131"/>
      <c r="R448" s="131"/>
      <c r="S448" s="131"/>
      <c r="T448" s="131">
        <v>1.283</v>
      </c>
      <c r="U448" s="131"/>
      <c r="V448" s="169">
        <f>D448*194.67+E448*173.04+F448*111.72+G448*111.72+H448*127.68+K448*86.255+L448*71.648+M448*84.489+N448*58.258+O448*53.065+Q448*72.658+R448*60.9+S448*74.716+T448*50.578+U448*46.62</f>
        <v>522.277454</v>
      </c>
      <c r="W448" s="152">
        <f>SUM(X448:AB448)</f>
        <v>0</v>
      </c>
      <c r="X448" s="131"/>
      <c r="Y448" s="131"/>
      <c r="Z448" s="131"/>
      <c r="AA448" s="131"/>
      <c r="AB448" s="131"/>
      <c r="AC448" s="152">
        <f>AD448+AJ448</f>
        <v>0</v>
      </c>
      <c r="AD448" s="170">
        <f>SUM(AE448:AI448)</f>
        <v>0</v>
      </c>
      <c r="AE448" s="131"/>
      <c r="AF448" s="131"/>
      <c r="AG448" s="131"/>
      <c r="AH448" s="131"/>
      <c r="AI448" s="131"/>
      <c r="AJ448" s="170">
        <f>SUM(AK448:AO448)</f>
        <v>0</v>
      </c>
      <c r="AK448" s="131"/>
      <c r="AL448" s="131"/>
      <c r="AM448" s="131"/>
      <c r="AN448" s="131"/>
      <c r="AO448" s="131"/>
      <c r="AP448" s="131"/>
      <c r="AQ448" s="138">
        <f>W448/C448</f>
        <v>0</v>
      </c>
      <c r="AR448" s="138">
        <f>AC448/I448</f>
        <v>0</v>
      </c>
      <c r="AS448" s="131"/>
      <c r="AT448" s="131"/>
    </row>
    <row r="449" spans="1:46" ht="18.75" hidden="1">
      <c r="A449" s="218">
        <v>2</v>
      </c>
      <c r="B449" s="219" t="s">
        <v>425</v>
      </c>
      <c r="C449" s="220">
        <f t="shared" si="183"/>
        <v>1.02</v>
      </c>
      <c r="D449" s="210"/>
      <c r="E449" s="210"/>
      <c r="F449" s="210">
        <v>1.02</v>
      </c>
      <c r="G449" s="210"/>
      <c r="H449" s="210"/>
      <c r="I449" s="180">
        <f aca="true" t="shared" si="184" ref="I449:I459">J449+P449</f>
        <v>0</v>
      </c>
      <c r="J449" s="171">
        <f aca="true" t="shared" si="185" ref="J449:J459">SUM(K449:O449)</f>
        <v>0</v>
      </c>
      <c r="K449" s="131"/>
      <c r="L449" s="131"/>
      <c r="M449" s="131"/>
      <c r="N449" s="131"/>
      <c r="O449" s="131"/>
      <c r="P449" s="171">
        <f aca="true" t="shared" si="186" ref="P449:P459">SUM(Q449:U449)</f>
        <v>0</v>
      </c>
      <c r="Q449" s="131"/>
      <c r="R449" s="131"/>
      <c r="S449" s="131"/>
      <c r="T449" s="131"/>
      <c r="U449" s="131"/>
      <c r="V449" s="169">
        <f aca="true" t="shared" si="187" ref="V449:V459">D449*194.67+E449*173.04+F449*111.72+G449*111.72+H449*127.68+K449*86.255+L449*71.648+M449*84.489+N449*58.258+O449*53.065+Q449*72.658+R449*60.9+S449*74.716+T449*50.578+U449*46.62</f>
        <v>113.9544</v>
      </c>
      <c r="W449" s="152">
        <f aca="true" t="shared" si="188" ref="W449:W459">SUM(X449:AB449)</f>
        <v>0</v>
      </c>
      <c r="X449" s="131"/>
      <c r="Y449" s="131"/>
      <c r="Z449" s="131"/>
      <c r="AA449" s="131"/>
      <c r="AB449" s="131"/>
      <c r="AC449" s="152">
        <f aca="true" t="shared" si="189" ref="AC449:AC459">AD449+AJ449</f>
        <v>0</v>
      </c>
      <c r="AD449" s="170">
        <f aca="true" t="shared" si="190" ref="AD449:AD459">SUM(AE449:AI449)</f>
        <v>0</v>
      </c>
      <c r="AE449" s="131"/>
      <c r="AF449" s="131"/>
      <c r="AG449" s="131"/>
      <c r="AH449" s="131"/>
      <c r="AI449" s="131"/>
      <c r="AJ449" s="170">
        <f aca="true" t="shared" si="191" ref="AJ449:AJ459">SUM(AK449:AO449)</f>
        <v>0</v>
      </c>
      <c r="AK449" s="131"/>
      <c r="AL449" s="131"/>
      <c r="AM449" s="131"/>
      <c r="AN449" s="131"/>
      <c r="AO449" s="131"/>
      <c r="AP449" s="131"/>
      <c r="AQ449" s="138">
        <f aca="true" t="shared" si="192" ref="AQ449:AQ459">W449/C449</f>
        <v>0</v>
      </c>
      <c r="AR449" s="138" t="e">
        <f aca="true" t="shared" si="193" ref="AR449:AR459">AC449/I449</f>
        <v>#DIV/0!</v>
      </c>
      <c r="AS449" s="131"/>
      <c r="AT449" s="131"/>
    </row>
    <row r="450" spans="1:46" ht="18.75" hidden="1">
      <c r="A450" s="218">
        <v>3</v>
      </c>
      <c r="B450" s="219" t="s">
        <v>426</v>
      </c>
      <c r="C450" s="220">
        <f t="shared" si="183"/>
        <v>2.137</v>
      </c>
      <c r="D450" s="210"/>
      <c r="E450" s="210">
        <v>0.526</v>
      </c>
      <c r="F450" s="210">
        <v>1.611</v>
      </c>
      <c r="G450" s="210"/>
      <c r="H450" s="210"/>
      <c r="I450" s="180">
        <f t="shared" si="184"/>
        <v>3.1</v>
      </c>
      <c r="J450" s="171">
        <f t="shared" si="185"/>
        <v>0</v>
      </c>
      <c r="K450" s="131"/>
      <c r="L450" s="131"/>
      <c r="M450" s="131"/>
      <c r="N450" s="131"/>
      <c r="O450" s="131"/>
      <c r="P450" s="171">
        <f t="shared" si="186"/>
        <v>3.1</v>
      </c>
      <c r="Q450" s="131"/>
      <c r="R450" s="131"/>
      <c r="S450" s="131"/>
      <c r="T450" s="131">
        <v>3.1</v>
      </c>
      <c r="U450" s="131"/>
      <c r="V450" s="169">
        <f t="shared" si="187"/>
        <v>427.79176</v>
      </c>
      <c r="W450" s="152">
        <f t="shared" si="188"/>
        <v>0</v>
      </c>
      <c r="X450" s="131"/>
      <c r="Y450" s="131"/>
      <c r="Z450" s="131"/>
      <c r="AA450" s="131"/>
      <c r="AB450" s="131"/>
      <c r="AC450" s="152">
        <f t="shared" si="189"/>
        <v>0</v>
      </c>
      <c r="AD450" s="170">
        <f t="shared" si="190"/>
        <v>0</v>
      </c>
      <c r="AE450" s="131"/>
      <c r="AF450" s="131"/>
      <c r="AG450" s="131"/>
      <c r="AH450" s="131"/>
      <c r="AI450" s="131"/>
      <c r="AJ450" s="170">
        <f t="shared" si="191"/>
        <v>0</v>
      </c>
      <c r="AK450" s="131"/>
      <c r="AL450" s="131"/>
      <c r="AM450" s="131"/>
      <c r="AN450" s="131"/>
      <c r="AO450" s="131"/>
      <c r="AP450" s="131"/>
      <c r="AQ450" s="138">
        <f t="shared" si="192"/>
        <v>0</v>
      </c>
      <c r="AR450" s="138">
        <f t="shared" si="193"/>
        <v>0</v>
      </c>
      <c r="AS450" s="131"/>
      <c r="AT450" s="131"/>
    </row>
    <row r="451" spans="1:46" ht="18.75" hidden="1">
      <c r="A451" s="218">
        <v>4</v>
      </c>
      <c r="B451" s="219" t="s">
        <v>427</v>
      </c>
      <c r="C451" s="220">
        <f t="shared" si="183"/>
        <v>2</v>
      </c>
      <c r="D451" s="210"/>
      <c r="E451" s="210"/>
      <c r="F451" s="210">
        <v>2</v>
      </c>
      <c r="G451" s="210"/>
      <c r="H451" s="210"/>
      <c r="I451" s="180">
        <f t="shared" si="184"/>
        <v>0</v>
      </c>
      <c r="J451" s="171">
        <f t="shared" si="185"/>
        <v>0</v>
      </c>
      <c r="K451" s="131"/>
      <c r="L451" s="131"/>
      <c r="M451" s="131"/>
      <c r="N451" s="131"/>
      <c r="O451" s="131"/>
      <c r="P451" s="171">
        <f t="shared" si="186"/>
        <v>0</v>
      </c>
      <c r="Q451" s="131"/>
      <c r="R451" s="131"/>
      <c r="S451" s="131"/>
      <c r="T451" s="131"/>
      <c r="U451" s="131"/>
      <c r="V451" s="169">
        <f t="shared" si="187"/>
        <v>223.44</v>
      </c>
      <c r="W451" s="152">
        <f t="shared" si="188"/>
        <v>0</v>
      </c>
      <c r="X451" s="131"/>
      <c r="Y451" s="131"/>
      <c r="Z451" s="131"/>
      <c r="AA451" s="131"/>
      <c r="AB451" s="131"/>
      <c r="AC451" s="152">
        <f t="shared" si="189"/>
        <v>0</v>
      </c>
      <c r="AD451" s="170">
        <f t="shared" si="190"/>
        <v>0</v>
      </c>
      <c r="AE451" s="131"/>
      <c r="AF451" s="131"/>
      <c r="AG451" s="131"/>
      <c r="AH451" s="131"/>
      <c r="AI451" s="131"/>
      <c r="AJ451" s="170">
        <f t="shared" si="191"/>
        <v>0</v>
      </c>
      <c r="AK451" s="131"/>
      <c r="AL451" s="131"/>
      <c r="AM451" s="131"/>
      <c r="AN451" s="131"/>
      <c r="AO451" s="131"/>
      <c r="AP451" s="131"/>
      <c r="AQ451" s="138">
        <f t="shared" si="192"/>
        <v>0</v>
      </c>
      <c r="AR451" s="138" t="e">
        <f t="shared" si="193"/>
        <v>#DIV/0!</v>
      </c>
      <c r="AS451" s="131"/>
      <c r="AT451" s="131"/>
    </row>
    <row r="452" spans="1:46" ht="18.75" hidden="1">
      <c r="A452" s="218">
        <v>5</v>
      </c>
      <c r="B452" s="219" t="s">
        <v>428</v>
      </c>
      <c r="C452" s="220">
        <f t="shared" si="183"/>
        <v>0.33</v>
      </c>
      <c r="D452" s="210"/>
      <c r="E452" s="219">
        <v>0.33</v>
      </c>
      <c r="F452" s="219"/>
      <c r="G452" s="210"/>
      <c r="H452" s="210"/>
      <c r="I452" s="180">
        <f t="shared" si="184"/>
        <v>0.05</v>
      </c>
      <c r="J452" s="171">
        <f t="shared" si="185"/>
        <v>0</v>
      </c>
      <c r="K452" s="131"/>
      <c r="L452" s="131"/>
      <c r="M452" s="131"/>
      <c r="N452" s="131"/>
      <c r="O452" s="131"/>
      <c r="P452" s="171">
        <f t="shared" si="186"/>
        <v>0.05</v>
      </c>
      <c r="Q452" s="131"/>
      <c r="R452" s="131"/>
      <c r="S452" s="131">
        <v>0.05</v>
      </c>
      <c r="T452" s="131"/>
      <c r="U452" s="131"/>
      <c r="V452" s="169">
        <f t="shared" si="187"/>
        <v>60.839</v>
      </c>
      <c r="W452" s="152">
        <f t="shared" si="188"/>
        <v>0</v>
      </c>
      <c r="X452" s="131"/>
      <c r="Y452" s="131"/>
      <c r="Z452" s="131"/>
      <c r="AA452" s="131"/>
      <c r="AB452" s="131"/>
      <c r="AC452" s="152">
        <f t="shared" si="189"/>
        <v>0</v>
      </c>
      <c r="AD452" s="170">
        <f t="shared" si="190"/>
        <v>0</v>
      </c>
      <c r="AE452" s="131"/>
      <c r="AF452" s="131"/>
      <c r="AG452" s="131"/>
      <c r="AH452" s="131"/>
      <c r="AI452" s="131"/>
      <c r="AJ452" s="170">
        <f t="shared" si="191"/>
        <v>0</v>
      </c>
      <c r="AK452" s="131"/>
      <c r="AL452" s="131"/>
      <c r="AM452" s="131"/>
      <c r="AN452" s="131"/>
      <c r="AO452" s="131"/>
      <c r="AP452" s="131"/>
      <c r="AQ452" s="138">
        <f t="shared" si="192"/>
        <v>0</v>
      </c>
      <c r="AR452" s="138">
        <f t="shared" si="193"/>
        <v>0</v>
      </c>
      <c r="AS452" s="131"/>
      <c r="AT452" s="131"/>
    </row>
    <row r="453" spans="1:46" ht="18.75" hidden="1">
      <c r="A453" s="218">
        <v>6</v>
      </c>
      <c r="B453" s="219" t="s">
        <v>429</v>
      </c>
      <c r="C453" s="220">
        <f t="shared" si="183"/>
        <v>3.2439999999999998</v>
      </c>
      <c r="D453" s="210"/>
      <c r="E453" s="219">
        <v>1.752</v>
      </c>
      <c r="F453" s="219">
        <v>1.492</v>
      </c>
      <c r="G453" s="210"/>
      <c r="H453" s="210"/>
      <c r="I453" s="180">
        <f t="shared" si="184"/>
        <v>0</v>
      </c>
      <c r="J453" s="171">
        <f t="shared" si="185"/>
        <v>0</v>
      </c>
      <c r="K453" s="131"/>
      <c r="L453" s="131"/>
      <c r="M453" s="131"/>
      <c r="N453" s="131"/>
      <c r="O453" s="131"/>
      <c r="P453" s="171">
        <f t="shared" si="186"/>
        <v>0</v>
      </c>
      <c r="Q453" s="131"/>
      <c r="R453" s="131"/>
      <c r="S453" s="131"/>
      <c r="T453" s="131"/>
      <c r="U453" s="131"/>
      <c r="V453" s="169">
        <f t="shared" si="187"/>
        <v>469.85231999999996</v>
      </c>
      <c r="W453" s="152">
        <f t="shared" si="188"/>
        <v>0</v>
      </c>
      <c r="X453" s="131"/>
      <c r="Y453" s="131"/>
      <c r="Z453" s="131"/>
      <c r="AA453" s="131"/>
      <c r="AB453" s="131"/>
      <c r="AC453" s="152">
        <f t="shared" si="189"/>
        <v>0</v>
      </c>
      <c r="AD453" s="170">
        <f t="shared" si="190"/>
        <v>0</v>
      </c>
      <c r="AE453" s="131"/>
      <c r="AF453" s="131"/>
      <c r="AG453" s="131"/>
      <c r="AH453" s="131"/>
      <c r="AI453" s="131"/>
      <c r="AJ453" s="170">
        <f t="shared" si="191"/>
        <v>0</v>
      </c>
      <c r="AK453" s="131"/>
      <c r="AL453" s="131"/>
      <c r="AM453" s="131"/>
      <c r="AN453" s="131"/>
      <c r="AO453" s="131"/>
      <c r="AP453" s="131"/>
      <c r="AQ453" s="138">
        <f t="shared" si="192"/>
        <v>0</v>
      </c>
      <c r="AR453" s="138" t="e">
        <f t="shared" si="193"/>
        <v>#DIV/0!</v>
      </c>
      <c r="AS453" s="131"/>
      <c r="AT453" s="131"/>
    </row>
    <row r="454" spans="1:46" ht="18.75" hidden="1">
      <c r="A454" s="116" t="s">
        <v>101</v>
      </c>
      <c r="B454" s="117" t="s">
        <v>164</v>
      </c>
      <c r="C454" s="220"/>
      <c r="D454" s="210"/>
      <c r="E454" s="219"/>
      <c r="F454" s="219"/>
      <c r="G454" s="210"/>
      <c r="H454" s="210"/>
      <c r="I454" s="180"/>
      <c r="J454" s="171"/>
      <c r="K454" s="131"/>
      <c r="L454" s="131"/>
      <c r="M454" s="131"/>
      <c r="N454" s="131"/>
      <c r="O454" s="131"/>
      <c r="P454" s="171"/>
      <c r="Q454" s="131"/>
      <c r="R454" s="131"/>
      <c r="S454" s="131"/>
      <c r="T454" s="131"/>
      <c r="U454" s="131"/>
      <c r="V454" s="169"/>
      <c r="W454" s="152"/>
      <c r="X454" s="131"/>
      <c r="Y454" s="131"/>
      <c r="Z454" s="131"/>
      <c r="AA454" s="131"/>
      <c r="AB454" s="131"/>
      <c r="AC454" s="152"/>
      <c r="AD454" s="170"/>
      <c r="AE454" s="131"/>
      <c r="AF454" s="131"/>
      <c r="AG454" s="131"/>
      <c r="AH454" s="131"/>
      <c r="AI454" s="131"/>
      <c r="AJ454" s="170"/>
      <c r="AK454" s="131"/>
      <c r="AL454" s="131"/>
      <c r="AM454" s="131"/>
      <c r="AN454" s="131"/>
      <c r="AO454" s="131"/>
      <c r="AP454" s="131"/>
      <c r="AQ454" s="138"/>
      <c r="AR454" s="138"/>
      <c r="AS454" s="131"/>
      <c r="AT454" s="131"/>
    </row>
    <row r="455" spans="1:46" ht="18.75" hidden="1">
      <c r="A455" s="218">
        <v>1</v>
      </c>
      <c r="B455" s="219" t="s">
        <v>430</v>
      </c>
      <c r="C455" s="211">
        <f>D455+E455+F455+G455</f>
        <v>1.5</v>
      </c>
      <c r="D455" s="219"/>
      <c r="E455" s="219"/>
      <c r="F455" s="209">
        <v>1.5</v>
      </c>
      <c r="G455" s="219"/>
      <c r="H455" s="217"/>
      <c r="I455" s="180">
        <f t="shared" si="184"/>
        <v>0</v>
      </c>
      <c r="J455" s="171">
        <f t="shared" si="185"/>
        <v>0</v>
      </c>
      <c r="K455" s="131"/>
      <c r="L455" s="131"/>
      <c r="M455" s="131"/>
      <c r="N455" s="131"/>
      <c r="O455" s="131"/>
      <c r="P455" s="171">
        <f t="shared" si="186"/>
        <v>0</v>
      </c>
      <c r="Q455" s="131"/>
      <c r="R455" s="131"/>
      <c r="S455" s="131"/>
      <c r="T455" s="131"/>
      <c r="U455" s="131"/>
      <c r="V455" s="169">
        <f t="shared" si="187"/>
        <v>167.57999999999998</v>
      </c>
      <c r="W455" s="152">
        <f t="shared" si="188"/>
        <v>0</v>
      </c>
      <c r="X455" s="131"/>
      <c r="Y455" s="131"/>
      <c r="Z455" s="131"/>
      <c r="AA455" s="131"/>
      <c r="AB455" s="131"/>
      <c r="AC455" s="152">
        <f t="shared" si="189"/>
        <v>0</v>
      </c>
      <c r="AD455" s="170">
        <f t="shared" si="190"/>
        <v>0</v>
      </c>
      <c r="AE455" s="131"/>
      <c r="AF455" s="131"/>
      <c r="AG455" s="131"/>
      <c r="AH455" s="131"/>
      <c r="AI455" s="131"/>
      <c r="AJ455" s="170">
        <f t="shared" si="191"/>
        <v>0</v>
      </c>
      <c r="AK455" s="131"/>
      <c r="AL455" s="131"/>
      <c r="AM455" s="131"/>
      <c r="AN455" s="131"/>
      <c r="AO455" s="131"/>
      <c r="AP455" s="131"/>
      <c r="AQ455" s="138">
        <f t="shared" si="192"/>
        <v>0</v>
      </c>
      <c r="AR455" s="138" t="e">
        <f t="shared" si="193"/>
        <v>#DIV/0!</v>
      </c>
      <c r="AS455" s="131"/>
      <c r="AT455" s="131"/>
    </row>
    <row r="456" spans="1:46" ht="18.75" hidden="1">
      <c r="A456" s="218">
        <v>2</v>
      </c>
      <c r="B456" s="219" t="s">
        <v>431</v>
      </c>
      <c r="C456" s="211">
        <f>D456+E456+F456+G456</f>
        <v>1.05</v>
      </c>
      <c r="D456" s="219"/>
      <c r="E456" s="219">
        <v>0.22</v>
      </c>
      <c r="F456" s="209">
        <v>0.8300000000000001</v>
      </c>
      <c r="G456" s="219"/>
      <c r="H456" s="217"/>
      <c r="I456" s="180">
        <f t="shared" si="184"/>
        <v>0.713</v>
      </c>
      <c r="J456" s="171">
        <f t="shared" si="185"/>
        <v>0</v>
      </c>
      <c r="K456" s="131"/>
      <c r="L456" s="131"/>
      <c r="M456" s="131"/>
      <c r="N456" s="131"/>
      <c r="O456" s="131"/>
      <c r="P456" s="171">
        <f t="shared" si="186"/>
        <v>0.713</v>
      </c>
      <c r="Q456" s="131">
        <v>0.713</v>
      </c>
      <c r="R456" s="131"/>
      <c r="S456" s="131"/>
      <c r="T456" s="131"/>
      <c r="U456" s="131"/>
      <c r="V456" s="169">
        <f t="shared" si="187"/>
        <v>182.60155400000002</v>
      </c>
      <c r="W456" s="152">
        <f t="shared" si="188"/>
        <v>0</v>
      </c>
      <c r="X456" s="131"/>
      <c r="Y456" s="131"/>
      <c r="Z456" s="131"/>
      <c r="AA456" s="131"/>
      <c r="AB456" s="131"/>
      <c r="AC456" s="152">
        <f t="shared" si="189"/>
        <v>0</v>
      </c>
      <c r="AD456" s="170">
        <f t="shared" si="190"/>
        <v>0</v>
      </c>
      <c r="AE456" s="131"/>
      <c r="AF456" s="131"/>
      <c r="AG456" s="131"/>
      <c r="AH456" s="131"/>
      <c r="AI456" s="131"/>
      <c r="AJ456" s="170">
        <f t="shared" si="191"/>
        <v>0</v>
      </c>
      <c r="AK456" s="131"/>
      <c r="AL456" s="131"/>
      <c r="AM456" s="131"/>
      <c r="AN456" s="131"/>
      <c r="AO456" s="131"/>
      <c r="AP456" s="131"/>
      <c r="AQ456" s="138">
        <f t="shared" si="192"/>
        <v>0</v>
      </c>
      <c r="AR456" s="138">
        <f t="shared" si="193"/>
        <v>0</v>
      </c>
      <c r="AS456" s="131"/>
      <c r="AT456" s="131"/>
    </row>
    <row r="457" spans="1:46" ht="18.75" hidden="1">
      <c r="A457" s="218">
        <v>3</v>
      </c>
      <c r="B457" s="219" t="s">
        <v>432</v>
      </c>
      <c r="C457" s="211">
        <f>D457+E457+F457+G457</f>
        <v>0.6</v>
      </c>
      <c r="D457" s="219"/>
      <c r="E457" s="219"/>
      <c r="F457" s="209">
        <v>0.6</v>
      </c>
      <c r="G457" s="219"/>
      <c r="H457" s="217"/>
      <c r="I457" s="180">
        <f t="shared" si="184"/>
        <v>0.5</v>
      </c>
      <c r="J457" s="171">
        <f t="shared" si="185"/>
        <v>0</v>
      </c>
      <c r="K457" s="131"/>
      <c r="L457" s="131"/>
      <c r="M457" s="131"/>
      <c r="N457" s="131"/>
      <c r="O457" s="131"/>
      <c r="P457" s="171">
        <f t="shared" si="186"/>
        <v>0.5</v>
      </c>
      <c r="Q457" s="131"/>
      <c r="R457" s="131"/>
      <c r="S457" s="131"/>
      <c r="T457" s="131">
        <v>0.5</v>
      </c>
      <c r="U457" s="131"/>
      <c r="V457" s="169">
        <f t="shared" si="187"/>
        <v>92.321</v>
      </c>
      <c r="W457" s="152">
        <f t="shared" si="188"/>
        <v>0</v>
      </c>
      <c r="X457" s="131"/>
      <c r="Y457" s="131"/>
      <c r="Z457" s="131"/>
      <c r="AA457" s="131"/>
      <c r="AB457" s="131"/>
      <c r="AC457" s="152">
        <f t="shared" si="189"/>
        <v>0</v>
      </c>
      <c r="AD457" s="170">
        <f t="shared" si="190"/>
        <v>0</v>
      </c>
      <c r="AE457" s="131"/>
      <c r="AF457" s="131"/>
      <c r="AG457" s="131"/>
      <c r="AH457" s="131"/>
      <c r="AI457" s="131"/>
      <c r="AJ457" s="170">
        <f t="shared" si="191"/>
        <v>0</v>
      </c>
      <c r="AK457" s="131"/>
      <c r="AL457" s="131"/>
      <c r="AM457" s="131"/>
      <c r="AN457" s="131"/>
      <c r="AO457" s="131"/>
      <c r="AP457" s="131"/>
      <c r="AQ457" s="138">
        <f t="shared" si="192"/>
        <v>0</v>
      </c>
      <c r="AR457" s="138">
        <f t="shared" si="193"/>
        <v>0</v>
      </c>
      <c r="AS457" s="131"/>
      <c r="AT457" s="131"/>
    </row>
    <row r="458" spans="1:46" ht="18.75" hidden="1">
      <c r="A458" s="218">
        <v>4</v>
      </c>
      <c r="B458" s="219" t="s">
        <v>433</v>
      </c>
      <c r="C458" s="211">
        <f>D458+E458+F458+G458</f>
        <v>0</v>
      </c>
      <c r="D458" s="219"/>
      <c r="E458" s="219"/>
      <c r="F458" s="209"/>
      <c r="G458" s="219"/>
      <c r="H458" s="217"/>
      <c r="I458" s="180">
        <f t="shared" si="184"/>
        <v>6.9</v>
      </c>
      <c r="J458" s="171">
        <f t="shared" si="185"/>
        <v>0</v>
      </c>
      <c r="K458" s="131"/>
      <c r="L458" s="131"/>
      <c r="M458" s="131"/>
      <c r="N458" s="131"/>
      <c r="O458" s="131"/>
      <c r="P458" s="171">
        <f t="shared" si="186"/>
        <v>6.9</v>
      </c>
      <c r="Q458" s="131"/>
      <c r="R458" s="131"/>
      <c r="S458" s="131">
        <v>3.6</v>
      </c>
      <c r="T458" s="131">
        <v>3.3</v>
      </c>
      <c r="U458" s="131"/>
      <c r="V458" s="169">
        <f t="shared" si="187"/>
        <v>435.885</v>
      </c>
      <c r="W458" s="152">
        <f t="shared" si="188"/>
        <v>0</v>
      </c>
      <c r="X458" s="131"/>
      <c r="Y458" s="131"/>
      <c r="Z458" s="131"/>
      <c r="AA458" s="131"/>
      <c r="AB458" s="131"/>
      <c r="AC458" s="152">
        <f t="shared" si="189"/>
        <v>0</v>
      </c>
      <c r="AD458" s="170">
        <f t="shared" si="190"/>
        <v>0</v>
      </c>
      <c r="AE458" s="131"/>
      <c r="AF458" s="131"/>
      <c r="AG458" s="131"/>
      <c r="AH458" s="131"/>
      <c r="AI458" s="131"/>
      <c r="AJ458" s="170">
        <f t="shared" si="191"/>
        <v>0</v>
      </c>
      <c r="AK458" s="131"/>
      <c r="AL458" s="131"/>
      <c r="AM458" s="131"/>
      <c r="AN458" s="131"/>
      <c r="AO458" s="131"/>
      <c r="AP458" s="131"/>
      <c r="AQ458" s="138" t="e">
        <f t="shared" si="192"/>
        <v>#DIV/0!</v>
      </c>
      <c r="AR458" s="138">
        <f t="shared" si="193"/>
        <v>0</v>
      </c>
      <c r="AS458" s="131"/>
      <c r="AT458" s="131"/>
    </row>
    <row r="459" spans="1:46" ht="18.75" hidden="1">
      <c r="A459" s="218">
        <v>5</v>
      </c>
      <c r="B459" s="219" t="s">
        <v>434</v>
      </c>
      <c r="C459" s="211">
        <f>D459+E459+F459+G459</f>
        <v>0</v>
      </c>
      <c r="D459" s="219"/>
      <c r="E459" s="219"/>
      <c r="F459" s="209"/>
      <c r="G459" s="219"/>
      <c r="H459" s="217"/>
      <c r="I459" s="180">
        <f t="shared" si="184"/>
        <v>2.29</v>
      </c>
      <c r="J459" s="171">
        <f t="shared" si="185"/>
        <v>0</v>
      </c>
      <c r="K459" s="131"/>
      <c r="L459" s="131"/>
      <c r="M459" s="131"/>
      <c r="N459" s="131"/>
      <c r="O459" s="131"/>
      <c r="P459" s="171">
        <f t="shared" si="186"/>
        <v>2.29</v>
      </c>
      <c r="Q459" s="131">
        <v>1.57</v>
      </c>
      <c r="R459" s="131"/>
      <c r="S459" s="131"/>
      <c r="T459" s="131">
        <v>0.72</v>
      </c>
      <c r="U459" s="131"/>
      <c r="V459" s="169">
        <f t="shared" si="187"/>
        <v>150.48922000000002</v>
      </c>
      <c r="W459" s="152">
        <f t="shared" si="188"/>
        <v>0</v>
      </c>
      <c r="X459" s="131"/>
      <c r="Y459" s="131"/>
      <c r="Z459" s="131"/>
      <c r="AA459" s="131"/>
      <c r="AB459" s="131"/>
      <c r="AC459" s="152">
        <f t="shared" si="189"/>
        <v>0</v>
      </c>
      <c r="AD459" s="170">
        <f t="shared" si="190"/>
        <v>0</v>
      </c>
      <c r="AE459" s="131"/>
      <c r="AF459" s="131"/>
      <c r="AG459" s="131"/>
      <c r="AH459" s="131"/>
      <c r="AI459" s="131"/>
      <c r="AJ459" s="170">
        <f t="shared" si="191"/>
        <v>0</v>
      </c>
      <c r="AK459" s="131"/>
      <c r="AL459" s="131"/>
      <c r="AM459" s="131"/>
      <c r="AN459" s="131"/>
      <c r="AO459" s="131"/>
      <c r="AP459" s="131"/>
      <c r="AQ459" s="138" t="e">
        <f t="shared" si="192"/>
        <v>#DIV/0!</v>
      </c>
      <c r="AR459" s="138">
        <f t="shared" si="193"/>
        <v>0</v>
      </c>
      <c r="AS459" s="131"/>
      <c r="AT459" s="131"/>
    </row>
    <row r="460" spans="1:46" ht="15" hidden="1">
      <c r="A460" s="131"/>
      <c r="B460" s="172" t="s">
        <v>25</v>
      </c>
      <c r="C460" s="152">
        <f>SUM(C448:C459)</f>
        <v>15.677</v>
      </c>
      <c r="D460" s="152">
        <f aca="true" t="shared" si="194" ref="D460:AP460">SUM(D448:D459)</f>
        <v>0</v>
      </c>
      <c r="E460" s="152">
        <f t="shared" si="194"/>
        <v>3.371</v>
      </c>
      <c r="F460" s="152">
        <f t="shared" si="194"/>
        <v>10.806</v>
      </c>
      <c r="G460" s="152">
        <f t="shared" si="194"/>
        <v>1.5</v>
      </c>
      <c r="H460" s="152">
        <f t="shared" si="194"/>
        <v>0</v>
      </c>
      <c r="I460" s="152">
        <f t="shared" si="194"/>
        <v>14.835999999999999</v>
      </c>
      <c r="J460" s="152">
        <f t="shared" si="194"/>
        <v>0</v>
      </c>
      <c r="K460" s="152">
        <f t="shared" si="194"/>
        <v>0</v>
      </c>
      <c r="L460" s="152">
        <f t="shared" si="194"/>
        <v>0</v>
      </c>
      <c r="M460" s="152">
        <f t="shared" si="194"/>
        <v>0</v>
      </c>
      <c r="N460" s="152">
        <f t="shared" si="194"/>
        <v>0</v>
      </c>
      <c r="O460" s="152">
        <f t="shared" si="194"/>
        <v>0</v>
      </c>
      <c r="P460" s="152">
        <f t="shared" si="194"/>
        <v>14.835999999999999</v>
      </c>
      <c r="Q460" s="152">
        <f t="shared" si="194"/>
        <v>2.283</v>
      </c>
      <c r="R460" s="152">
        <f t="shared" si="194"/>
        <v>0</v>
      </c>
      <c r="S460" s="152">
        <f t="shared" si="194"/>
        <v>3.65</v>
      </c>
      <c r="T460" s="152">
        <f t="shared" si="194"/>
        <v>8.903</v>
      </c>
      <c r="U460" s="152">
        <f t="shared" si="194"/>
        <v>0</v>
      </c>
      <c r="V460" s="152">
        <f t="shared" si="194"/>
        <v>2847.031708</v>
      </c>
      <c r="W460" s="152">
        <f t="shared" si="194"/>
        <v>0</v>
      </c>
      <c r="X460" s="152">
        <f t="shared" si="194"/>
        <v>0</v>
      </c>
      <c r="Y460" s="152">
        <f t="shared" si="194"/>
        <v>0</v>
      </c>
      <c r="Z460" s="152">
        <f t="shared" si="194"/>
        <v>0</v>
      </c>
      <c r="AA460" s="152">
        <f t="shared" si="194"/>
        <v>0</v>
      </c>
      <c r="AB460" s="152">
        <f t="shared" si="194"/>
        <v>0</v>
      </c>
      <c r="AC460" s="152">
        <f t="shared" si="194"/>
        <v>0</v>
      </c>
      <c r="AD460" s="152">
        <f t="shared" si="194"/>
        <v>0</v>
      </c>
      <c r="AE460" s="152">
        <f t="shared" si="194"/>
        <v>0</v>
      </c>
      <c r="AF460" s="152">
        <f t="shared" si="194"/>
        <v>0</v>
      </c>
      <c r="AG460" s="152">
        <f t="shared" si="194"/>
        <v>0</v>
      </c>
      <c r="AH460" s="152">
        <f t="shared" si="194"/>
        <v>0</v>
      </c>
      <c r="AI460" s="152">
        <f t="shared" si="194"/>
        <v>0</v>
      </c>
      <c r="AJ460" s="152">
        <f t="shared" si="194"/>
        <v>0</v>
      </c>
      <c r="AK460" s="152">
        <f t="shared" si="194"/>
        <v>0</v>
      </c>
      <c r="AL460" s="152">
        <f t="shared" si="194"/>
        <v>0</v>
      </c>
      <c r="AM460" s="152">
        <f t="shared" si="194"/>
        <v>0</v>
      </c>
      <c r="AN460" s="152">
        <f t="shared" si="194"/>
        <v>0</v>
      </c>
      <c r="AO460" s="152">
        <f t="shared" si="194"/>
        <v>0</v>
      </c>
      <c r="AP460" s="152">
        <f t="shared" si="194"/>
        <v>0</v>
      </c>
      <c r="AQ460" s="151">
        <f>W460/C460</f>
        <v>0</v>
      </c>
      <c r="AR460" s="151">
        <f>AC460/I460</f>
        <v>0</v>
      </c>
      <c r="AS460" s="152">
        <f>SUM(AS448:AS459)</f>
        <v>0</v>
      </c>
      <c r="AT460" s="152">
        <f>SUM(AT448:AT459)</f>
        <v>0</v>
      </c>
    </row>
  </sheetData>
  <sheetProtection/>
  <mergeCells count="753">
    <mergeCell ref="A1:AT1"/>
    <mergeCell ref="A2:A4"/>
    <mergeCell ref="B2:B6"/>
    <mergeCell ref="C2:V2"/>
    <mergeCell ref="W2:AP2"/>
    <mergeCell ref="AQ2:AR2"/>
    <mergeCell ref="AS2:AT2"/>
    <mergeCell ref="C3:C6"/>
    <mergeCell ref="D3:H3"/>
    <mergeCell ref="I3:I6"/>
    <mergeCell ref="AQ3:AQ6"/>
    <mergeCell ref="AR3:AR6"/>
    <mergeCell ref="Y4:Y6"/>
    <mergeCell ref="Z4:Z6"/>
    <mergeCell ref="AA4:AA6"/>
    <mergeCell ref="AB4:AB6"/>
    <mergeCell ref="S5:T5"/>
    <mergeCell ref="U5:U6"/>
    <mergeCell ref="AD4:AI4"/>
    <mergeCell ref="AJ4:AO4"/>
    <mergeCell ref="AM5:AN5"/>
    <mergeCell ref="J3:U3"/>
    <mergeCell ref="V3:V6"/>
    <mergeCell ref="W3:W6"/>
    <mergeCell ref="P4:U4"/>
    <mergeCell ref="AT3:AT6"/>
    <mergeCell ref="D4:D6"/>
    <mergeCell ref="E4:E6"/>
    <mergeCell ref="F4:F6"/>
    <mergeCell ref="G4:G6"/>
    <mergeCell ref="H4:H6"/>
    <mergeCell ref="J4:O4"/>
    <mergeCell ref="AJ5:AJ6"/>
    <mergeCell ref="AK5:AL5"/>
    <mergeCell ref="X4:X6"/>
    <mergeCell ref="K5:L5"/>
    <mergeCell ref="M5:N5"/>
    <mergeCell ref="O5:O6"/>
    <mergeCell ref="P5:P6"/>
    <mergeCell ref="Q5:R5"/>
    <mergeCell ref="AS3:AS6"/>
    <mergeCell ref="X3:AB3"/>
    <mergeCell ref="AC3:AC6"/>
    <mergeCell ref="AD3:AO3"/>
    <mergeCell ref="AP3:AP6"/>
    <mergeCell ref="AO5:AO6"/>
    <mergeCell ref="B25:F25"/>
    <mergeCell ref="B26:F26"/>
    <mergeCell ref="A28:AT28"/>
    <mergeCell ref="A29:AT29"/>
    <mergeCell ref="AD5:AD6"/>
    <mergeCell ref="AE5:AF5"/>
    <mergeCell ref="AG5:AH5"/>
    <mergeCell ref="AI5:AI6"/>
    <mergeCell ref="J5:J6"/>
    <mergeCell ref="A30:A32"/>
    <mergeCell ref="B30:B34"/>
    <mergeCell ref="C30:V30"/>
    <mergeCell ref="W30:AP30"/>
    <mergeCell ref="AQ30:AR30"/>
    <mergeCell ref="AS30:AT30"/>
    <mergeCell ref="C31:C34"/>
    <mergeCell ref="D31:H31"/>
    <mergeCell ref="I31:I34"/>
    <mergeCell ref="J31:U31"/>
    <mergeCell ref="AC31:AC34"/>
    <mergeCell ref="AD31:AO31"/>
    <mergeCell ref="AP31:AP34"/>
    <mergeCell ref="AD32:AI32"/>
    <mergeCell ref="AJ32:AO32"/>
    <mergeCell ref="AD33:AD34"/>
    <mergeCell ref="AE33:AF33"/>
    <mergeCell ref="AG33:AH33"/>
    <mergeCell ref="AI33:AI34"/>
    <mergeCell ref="AQ31:AQ34"/>
    <mergeCell ref="AR31:AR34"/>
    <mergeCell ref="AS31:AS34"/>
    <mergeCell ref="AT31:AT34"/>
    <mergeCell ref="D32:D34"/>
    <mergeCell ref="E32:E34"/>
    <mergeCell ref="F32:F34"/>
    <mergeCell ref="G32:G34"/>
    <mergeCell ref="H32:H34"/>
    <mergeCell ref="J32:O32"/>
    <mergeCell ref="AA32:AA34"/>
    <mergeCell ref="AB32:AB34"/>
    <mergeCell ref="S33:T33"/>
    <mergeCell ref="U33:U34"/>
    <mergeCell ref="V31:V34"/>
    <mergeCell ref="W31:W34"/>
    <mergeCell ref="X31:AB31"/>
    <mergeCell ref="P33:P34"/>
    <mergeCell ref="Q33:R33"/>
    <mergeCell ref="P32:U32"/>
    <mergeCell ref="X32:X34"/>
    <mergeCell ref="Y32:Y34"/>
    <mergeCell ref="Z32:Z34"/>
    <mergeCell ref="AJ33:AJ34"/>
    <mergeCell ref="AK33:AL33"/>
    <mergeCell ref="AM33:AN33"/>
    <mergeCell ref="AO33:AO34"/>
    <mergeCell ref="B58:F58"/>
    <mergeCell ref="B59:F59"/>
    <mergeCell ref="J33:J34"/>
    <mergeCell ref="K33:L33"/>
    <mergeCell ref="M33:N33"/>
    <mergeCell ref="O33:O34"/>
    <mergeCell ref="A61:AT61"/>
    <mergeCell ref="A62:AT62"/>
    <mergeCell ref="A63:A65"/>
    <mergeCell ref="B63:B67"/>
    <mergeCell ref="C63:V63"/>
    <mergeCell ref="W63:AP63"/>
    <mergeCell ref="AQ63:AR63"/>
    <mergeCell ref="AS63:AT63"/>
    <mergeCell ref="C64:C67"/>
    <mergeCell ref="D64:H64"/>
    <mergeCell ref="I64:I67"/>
    <mergeCell ref="J64:U64"/>
    <mergeCell ref="V64:V67"/>
    <mergeCell ref="W64:W67"/>
    <mergeCell ref="AQ64:AQ67"/>
    <mergeCell ref="AR64:AR67"/>
    <mergeCell ref="Y65:Y67"/>
    <mergeCell ref="Z65:Z67"/>
    <mergeCell ref="AA65:AA67"/>
    <mergeCell ref="AB65:AB67"/>
    <mergeCell ref="P65:U65"/>
    <mergeCell ref="X65:X67"/>
    <mergeCell ref="X64:AB64"/>
    <mergeCell ref="AC64:AC67"/>
    <mergeCell ref="AD64:AO64"/>
    <mergeCell ref="AP64:AP67"/>
    <mergeCell ref="S66:T66"/>
    <mergeCell ref="U66:U67"/>
    <mergeCell ref="AD65:AI65"/>
    <mergeCell ref="AJ65:AO65"/>
    <mergeCell ref="AS64:AS67"/>
    <mergeCell ref="AT64:AT67"/>
    <mergeCell ref="D65:D67"/>
    <mergeCell ref="E65:E67"/>
    <mergeCell ref="F65:F67"/>
    <mergeCell ref="G65:G67"/>
    <mergeCell ref="H65:H67"/>
    <mergeCell ref="J65:O65"/>
    <mergeCell ref="AJ66:AJ67"/>
    <mergeCell ref="AK66:AL66"/>
    <mergeCell ref="J66:J67"/>
    <mergeCell ref="K66:L66"/>
    <mergeCell ref="M66:N66"/>
    <mergeCell ref="O66:O67"/>
    <mergeCell ref="P66:P67"/>
    <mergeCell ref="Q66:R66"/>
    <mergeCell ref="AM66:AN66"/>
    <mergeCell ref="AO66:AO67"/>
    <mergeCell ref="B99:F99"/>
    <mergeCell ref="B100:F100"/>
    <mergeCell ref="A102:AT102"/>
    <mergeCell ref="A103:AT103"/>
    <mergeCell ref="AD66:AD67"/>
    <mergeCell ref="AE66:AF66"/>
    <mergeCell ref="AG66:AH66"/>
    <mergeCell ref="AI66:AI67"/>
    <mergeCell ref="A104:A106"/>
    <mergeCell ref="B104:B108"/>
    <mergeCell ref="C104:V104"/>
    <mergeCell ref="W104:AP104"/>
    <mergeCell ref="AQ104:AR104"/>
    <mergeCell ref="AS104:AT104"/>
    <mergeCell ref="C105:C108"/>
    <mergeCell ref="D105:H105"/>
    <mergeCell ref="I105:I108"/>
    <mergeCell ref="J105:U105"/>
    <mergeCell ref="AC105:AC108"/>
    <mergeCell ref="AD105:AO105"/>
    <mergeCell ref="AP105:AP108"/>
    <mergeCell ref="AD106:AI106"/>
    <mergeCell ref="AJ106:AO106"/>
    <mergeCell ref="AD107:AD108"/>
    <mergeCell ref="AE107:AF107"/>
    <mergeCell ref="AG107:AH107"/>
    <mergeCell ref="AI107:AI108"/>
    <mergeCell ref="AQ105:AQ108"/>
    <mergeCell ref="AR105:AR108"/>
    <mergeCell ref="AS105:AS108"/>
    <mergeCell ref="AT105:AT108"/>
    <mergeCell ref="D106:D108"/>
    <mergeCell ref="E106:E108"/>
    <mergeCell ref="F106:F108"/>
    <mergeCell ref="G106:G108"/>
    <mergeCell ref="H106:H108"/>
    <mergeCell ref="J106:O106"/>
    <mergeCell ref="AA106:AA108"/>
    <mergeCell ref="AB106:AB108"/>
    <mergeCell ref="S107:T107"/>
    <mergeCell ref="U107:U108"/>
    <mergeCell ref="V105:V108"/>
    <mergeCell ref="W105:W108"/>
    <mergeCell ref="X105:AB105"/>
    <mergeCell ref="P107:P108"/>
    <mergeCell ref="Q107:R107"/>
    <mergeCell ref="P106:U106"/>
    <mergeCell ref="X106:X108"/>
    <mergeCell ref="Y106:Y108"/>
    <mergeCell ref="Z106:Z108"/>
    <mergeCell ref="AJ107:AJ108"/>
    <mergeCell ref="AK107:AL107"/>
    <mergeCell ref="AM107:AN107"/>
    <mergeCell ref="AO107:AO108"/>
    <mergeCell ref="B129:F129"/>
    <mergeCell ref="B130:F130"/>
    <mergeCell ref="J107:J108"/>
    <mergeCell ref="K107:L107"/>
    <mergeCell ref="M107:N107"/>
    <mergeCell ref="O107:O108"/>
    <mergeCell ref="A132:AT132"/>
    <mergeCell ref="A133:AT133"/>
    <mergeCell ref="A134:A136"/>
    <mergeCell ref="B134:B138"/>
    <mergeCell ref="C134:V134"/>
    <mergeCell ref="W134:AP134"/>
    <mergeCell ref="AQ134:AR134"/>
    <mergeCell ref="AS134:AT134"/>
    <mergeCell ref="C135:C138"/>
    <mergeCell ref="D135:H135"/>
    <mergeCell ref="I135:I138"/>
    <mergeCell ref="J135:U135"/>
    <mergeCell ref="V135:V138"/>
    <mergeCell ref="W135:W138"/>
    <mergeCell ref="AQ135:AQ138"/>
    <mergeCell ref="AR135:AR138"/>
    <mergeCell ref="Y136:Y138"/>
    <mergeCell ref="Z136:Z138"/>
    <mergeCell ref="AA136:AA138"/>
    <mergeCell ref="AB136:AB138"/>
    <mergeCell ref="P136:U136"/>
    <mergeCell ref="X136:X138"/>
    <mergeCell ref="X135:AB135"/>
    <mergeCell ref="AC135:AC138"/>
    <mergeCell ref="AD135:AO135"/>
    <mergeCell ref="AP135:AP138"/>
    <mergeCell ref="S137:T137"/>
    <mergeCell ref="U137:U138"/>
    <mergeCell ref="AD136:AI136"/>
    <mergeCell ref="AJ136:AO136"/>
    <mergeCell ref="AS135:AS138"/>
    <mergeCell ref="AT135:AT138"/>
    <mergeCell ref="D136:D138"/>
    <mergeCell ref="E136:E138"/>
    <mergeCell ref="F136:F138"/>
    <mergeCell ref="G136:G138"/>
    <mergeCell ref="H136:H138"/>
    <mergeCell ref="J136:O136"/>
    <mergeCell ref="AJ137:AJ138"/>
    <mergeCell ref="AK137:AL137"/>
    <mergeCell ref="J137:J138"/>
    <mergeCell ref="K137:L137"/>
    <mergeCell ref="M137:N137"/>
    <mergeCell ref="O137:O138"/>
    <mergeCell ref="P137:P138"/>
    <mergeCell ref="Q137:R137"/>
    <mergeCell ref="AM137:AN137"/>
    <mergeCell ref="AO137:AO138"/>
    <mergeCell ref="B174:F174"/>
    <mergeCell ref="B175:F175"/>
    <mergeCell ref="A177:AT177"/>
    <mergeCell ref="A178:AT178"/>
    <mergeCell ref="AD137:AD138"/>
    <mergeCell ref="AE137:AF137"/>
    <mergeCell ref="AG137:AH137"/>
    <mergeCell ref="AI137:AI138"/>
    <mergeCell ref="A179:A181"/>
    <mergeCell ref="B179:B183"/>
    <mergeCell ref="C179:V179"/>
    <mergeCell ref="W179:AP179"/>
    <mergeCell ref="AQ179:AR179"/>
    <mergeCell ref="AS179:AT179"/>
    <mergeCell ref="C180:C183"/>
    <mergeCell ref="D180:H180"/>
    <mergeCell ref="I180:I183"/>
    <mergeCell ref="J180:U180"/>
    <mergeCell ref="AC180:AC183"/>
    <mergeCell ref="AD180:AO180"/>
    <mergeCell ref="AP180:AP183"/>
    <mergeCell ref="AD181:AI181"/>
    <mergeCell ref="AJ181:AO181"/>
    <mergeCell ref="AD182:AD183"/>
    <mergeCell ref="AE182:AF182"/>
    <mergeCell ref="AG182:AH182"/>
    <mergeCell ref="AI182:AI183"/>
    <mergeCell ref="AQ180:AQ183"/>
    <mergeCell ref="AR180:AR183"/>
    <mergeCell ref="AS180:AS183"/>
    <mergeCell ref="AT180:AT183"/>
    <mergeCell ref="D181:D183"/>
    <mergeCell ref="E181:E183"/>
    <mergeCell ref="F181:F183"/>
    <mergeCell ref="G181:G183"/>
    <mergeCell ref="H181:H183"/>
    <mergeCell ref="J181:O181"/>
    <mergeCell ref="AA181:AA183"/>
    <mergeCell ref="AB181:AB183"/>
    <mergeCell ref="S182:T182"/>
    <mergeCell ref="U182:U183"/>
    <mergeCell ref="V180:V183"/>
    <mergeCell ref="W180:W183"/>
    <mergeCell ref="X180:AB180"/>
    <mergeCell ref="P182:P183"/>
    <mergeCell ref="Q182:R182"/>
    <mergeCell ref="P181:U181"/>
    <mergeCell ref="X181:X183"/>
    <mergeCell ref="Y181:Y183"/>
    <mergeCell ref="Z181:Z183"/>
    <mergeCell ref="AJ182:AJ183"/>
    <mergeCell ref="AK182:AL182"/>
    <mergeCell ref="AM182:AN182"/>
    <mergeCell ref="AO182:AO183"/>
    <mergeCell ref="B211:F211"/>
    <mergeCell ref="B212:F212"/>
    <mergeCell ref="J182:J183"/>
    <mergeCell ref="K182:L182"/>
    <mergeCell ref="M182:N182"/>
    <mergeCell ref="O182:O183"/>
    <mergeCell ref="A214:AT214"/>
    <mergeCell ref="A215:AT215"/>
    <mergeCell ref="A216:A218"/>
    <mergeCell ref="B216:B220"/>
    <mergeCell ref="C216:V216"/>
    <mergeCell ref="W216:AP216"/>
    <mergeCell ref="AQ216:AR216"/>
    <mergeCell ref="AS216:AT216"/>
    <mergeCell ref="C217:C220"/>
    <mergeCell ref="D217:H217"/>
    <mergeCell ref="I217:I220"/>
    <mergeCell ref="J217:U217"/>
    <mergeCell ref="V217:V220"/>
    <mergeCell ref="W217:W220"/>
    <mergeCell ref="AQ217:AQ220"/>
    <mergeCell ref="AR217:AR220"/>
    <mergeCell ref="Y218:Y220"/>
    <mergeCell ref="Z218:Z220"/>
    <mergeCell ref="AA218:AA220"/>
    <mergeCell ref="AB218:AB220"/>
    <mergeCell ref="P218:U218"/>
    <mergeCell ref="X218:X220"/>
    <mergeCell ref="X217:AB217"/>
    <mergeCell ref="AC217:AC220"/>
    <mergeCell ref="AD217:AO217"/>
    <mergeCell ref="AP217:AP220"/>
    <mergeCell ref="S219:T219"/>
    <mergeCell ref="U219:U220"/>
    <mergeCell ref="AD218:AI218"/>
    <mergeCell ref="AJ218:AO218"/>
    <mergeCell ref="AS217:AS220"/>
    <mergeCell ref="AT217:AT220"/>
    <mergeCell ref="D218:D220"/>
    <mergeCell ref="E218:E220"/>
    <mergeCell ref="F218:F220"/>
    <mergeCell ref="G218:G220"/>
    <mergeCell ref="H218:H220"/>
    <mergeCell ref="J218:O218"/>
    <mergeCell ref="AJ219:AJ220"/>
    <mergeCell ref="AK219:AL219"/>
    <mergeCell ref="J219:J220"/>
    <mergeCell ref="K219:L219"/>
    <mergeCell ref="M219:N219"/>
    <mergeCell ref="O219:O220"/>
    <mergeCell ref="P219:P220"/>
    <mergeCell ref="Q219:R219"/>
    <mergeCell ref="AM219:AN219"/>
    <mergeCell ref="AO219:AO220"/>
    <mergeCell ref="B230:F230"/>
    <mergeCell ref="B231:F231"/>
    <mergeCell ref="A233:AT233"/>
    <mergeCell ref="A234:AT234"/>
    <mergeCell ref="AD219:AD220"/>
    <mergeCell ref="AE219:AF219"/>
    <mergeCell ref="AG219:AH219"/>
    <mergeCell ref="AI219:AI220"/>
    <mergeCell ref="A235:A237"/>
    <mergeCell ref="B235:B239"/>
    <mergeCell ref="C235:V235"/>
    <mergeCell ref="W235:AP235"/>
    <mergeCell ref="AQ235:AR235"/>
    <mergeCell ref="AS235:AT235"/>
    <mergeCell ref="C236:C239"/>
    <mergeCell ref="D236:H236"/>
    <mergeCell ref="I236:I239"/>
    <mergeCell ref="J236:U236"/>
    <mergeCell ref="AC236:AC239"/>
    <mergeCell ref="AD236:AO236"/>
    <mergeCell ref="AP236:AP239"/>
    <mergeCell ref="AD237:AI237"/>
    <mergeCell ref="AJ237:AO237"/>
    <mergeCell ref="AD238:AD239"/>
    <mergeCell ref="AE238:AF238"/>
    <mergeCell ref="AG238:AH238"/>
    <mergeCell ref="AI238:AI239"/>
    <mergeCell ref="AQ236:AQ239"/>
    <mergeCell ref="AR236:AR239"/>
    <mergeCell ref="AS236:AS239"/>
    <mergeCell ref="AT236:AT239"/>
    <mergeCell ref="D237:D239"/>
    <mergeCell ref="E237:E239"/>
    <mergeCell ref="F237:F239"/>
    <mergeCell ref="G237:G239"/>
    <mergeCell ref="H237:H239"/>
    <mergeCell ref="J237:O237"/>
    <mergeCell ref="AA237:AA239"/>
    <mergeCell ref="AB237:AB239"/>
    <mergeCell ref="S238:T238"/>
    <mergeCell ref="U238:U239"/>
    <mergeCell ref="V236:V239"/>
    <mergeCell ref="W236:W239"/>
    <mergeCell ref="X236:AB236"/>
    <mergeCell ref="P238:P239"/>
    <mergeCell ref="Q238:R238"/>
    <mergeCell ref="P237:U237"/>
    <mergeCell ref="X237:X239"/>
    <mergeCell ref="Y237:Y239"/>
    <mergeCell ref="Z237:Z239"/>
    <mergeCell ref="AJ238:AJ239"/>
    <mergeCell ref="AK238:AL238"/>
    <mergeCell ref="AM238:AN238"/>
    <mergeCell ref="AO238:AO239"/>
    <mergeCell ref="B263:F263"/>
    <mergeCell ref="B264:F264"/>
    <mergeCell ref="J238:J239"/>
    <mergeCell ref="K238:L238"/>
    <mergeCell ref="M238:N238"/>
    <mergeCell ref="O238:O239"/>
    <mergeCell ref="A266:AT266"/>
    <mergeCell ref="A267:AT267"/>
    <mergeCell ref="A268:A270"/>
    <mergeCell ref="B268:B272"/>
    <mergeCell ref="C268:V268"/>
    <mergeCell ref="W268:AP268"/>
    <mergeCell ref="AQ268:AR268"/>
    <mergeCell ref="AS268:AT268"/>
    <mergeCell ref="C269:C272"/>
    <mergeCell ref="D269:H269"/>
    <mergeCell ref="I269:I272"/>
    <mergeCell ref="J269:U269"/>
    <mergeCell ref="V269:V272"/>
    <mergeCell ref="W269:W272"/>
    <mergeCell ref="AQ269:AQ272"/>
    <mergeCell ref="AR269:AR272"/>
    <mergeCell ref="Y270:Y272"/>
    <mergeCell ref="Z270:Z272"/>
    <mergeCell ref="AA270:AA272"/>
    <mergeCell ref="AB270:AB272"/>
    <mergeCell ref="P270:U270"/>
    <mergeCell ref="X270:X272"/>
    <mergeCell ref="X269:AB269"/>
    <mergeCell ref="AC269:AC272"/>
    <mergeCell ref="AD269:AO269"/>
    <mergeCell ref="AP269:AP272"/>
    <mergeCell ref="S271:T271"/>
    <mergeCell ref="U271:U272"/>
    <mergeCell ref="AD270:AI270"/>
    <mergeCell ref="AJ270:AO270"/>
    <mergeCell ref="AS269:AS272"/>
    <mergeCell ref="AT269:AT272"/>
    <mergeCell ref="D270:D272"/>
    <mergeCell ref="E270:E272"/>
    <mergeCell ref="F270:F272"/>
    <mergeCell ref="G270:G272"/>
    <mergeCell ref="H270:H272"/>
    <mergeCell ref="J270:O270"/>
    <mergeCell ref="AJ271:AJ272"/>
    <mergeCell ref="AK271:AL271"/>
    <mergeCell ref="J271:J272"/>
    <mergeCell ref="K271:L271"/>
    <mergeCell ref="M271:N271"/>
    <mergeCell ref="O271:O272"/>
    <mergeCell ref="P271:P272"/>
    <mergeCell ref="Q271:R271"/>
    <mergeCell ref="AM271:AN271"/>
    <mergeCell ref="AO271:AO272"/>
    <mergeCell ref="B305:F305"/>
    <mergeCell ref="B306:F306"/>
    <mergeCell ref="A308:AT308"/>
    <mergeCell ref="A309:AT309"/>
    <mergeCell ref="AD271:AD272"/>
    <mergeCell ref="AE271:AF271"/>
    <mergeCell ref="AG271:AH271"/>
    <mergeCell ref="AI271:AI272"/>
    <mergeCell ref="A310:A312"/>
    <mergeCell ref="B310:B314"/>
    <mergeCell ref="C310:V310"/>
    <mergeCell ref="W310:AP310"/>
    <mergeCell ref="AQ310:AR310"/>
    <mergeCell ref="AS310:AT310"/>
    <mergeCell ref="C311:C314"/>
    <mergeCell ref="D311:H311"/>
    <mergeCell ref="I311:I314"/>
    <mergeCell ref="J311:U311"/>
    <mergeCell ref="AC311:AC314"/>
    <mergeCell ref="AD311:AO311"/>
    <mergeCell ref="AP311:AP314"/>
    <mergeCell ref="AD312:AI312"/>
    <mergeCell ref="AJ312:AO312"/>
    <mergeCell ref="AD313:AD314"/>
    <mergeCell ref="AE313:AF313"/>
    <mergeCell ref="AG313:AH313"/>
    <mergeCell ref="AI313:AI314"/>
    <mergeCell ref="AQ311:AQ314"/>
    <mergeCell ref="AR311:AR314"/>
    <mergeCell ref="AS311:AS314"/>
    <mergeCell ref="AT311:AT314"/>
    <mergeCell ref="D312:D314"/>
    <mergeCell ref="E312:E314"/>
    <mergeCell ref="F312:F314"/>
    <mergeCell ref="G312:G314"/>
    <mergeCell ref="H312:H314"/>
    <mergeCell ref="J312:O312"/>
    <mergeCell ref="AA312:AA314"/>
    <mergeCell ref="AB312:AB314"/>
    <mergeCell ref="S313:T313"/>
    <mergeCell ref="U313:U314"/>
    <mergeCell ref="V311:V314"/>
    <mergeCell ref="W311:W314"/>
    <mergeCell ref="X311:AB311"/>
    <mergeCell ref="P313:P314"/>
    <mergeCell ref="Q313:R313"/>
    <mergeCell ref="P312:U312"/>
    <mergeCell ref="X312:X314"/>
    <mergeCell ref="Y312:Y314"/>
    <mergeCell ref="Z312:Z314"/>
    <mergeCell ref="AJ313:AJ314"/>
    <mergeCell ref="AK313:AL313"/>
    <mergeCell ref="AM313:AN313"/>
    <mergeCell ref="AO313:AO314"/>
    <mergeCell ref="B351:F351"/>
    <mergeCell ref="B352:F352"/>
    <mergeCell ref="J313:J314"/>
    <mergeCell ref="K313:L313"/>
    <mergeCell ref="M313:N313"/>
    <mergeCell ref="O313:O314"/>
    <mergeCell ref="A354:AT354"/>
    <mergeCell ref="A355:AT355"/>
    <mergeCell ref="A356:A358"/>
    <mergeCell ref="B356:B360"/>
    <mergeCell ref="C356:V356"/>
    <mergeCell ref="W356:AP356"/>
    <mergeCell ref="AQ356:AR356"/>
    <mergeCell ref="AS356:AT356"/>
    <mergeCell ref="C357:C360"/>
    <mergeCell ref="D357:H357"/>
    <mergeCell ref="I357:I360"/>
    <mergeCell ref="J357:U357"/>
    <mergeCell ref="V357:V360"/>
    <mergeCell ref="W357:W360"/>
    <mergeCell ref="AQ357:AQ360"/>
    <mergeCell ref="AR357:AR360"/>
    <mergeCell ref="Y358:Y360"/>
    <mergeCell ref="Z358:Z360"/>
    <mergeCell ref="AA358:AA360"/>
    <mergeCell ref="AB358:AB360"/>
    <mergeCell ref="P358:U358"/>
    <mergeCell ref="X358:X360"/>
    <mergeCell ref="X357:AB357"/>
    <mergeCell ref="AC357:AC360"/>
    <mergeCell ref="AD357:AO357"/>
    <mergeCell ref="AP357:AP360"/>
    <mergeCell ref="S359:T359"/>
    <mergeCell ref="U359:U360"/>
    <mergeCell ref="AD358:AI358"/>
    <mergeCell ref="AJ358:AO358"/>
    <mergeCell ref="AS357:AS360"/>
    <mergeCell ref="AT357:AT360"/>
    <mergeCell ref="D358:D360"/>
    <mergeCell ref="E358:E360"/>
    <mergeCell ref="F358:F360"/>
    <mergeCell ref="G358:G360"/>
    <mergeCell ref="H358:H360"/>
    <mergeCell ref="J358:O358"/>
    <mergeCell ref="AJ359:AJ360"/>
    <mergeCell ref="AK359:AL359"/>
    <mergeCell ref="J359:J360"/>
    <mergeCell ref="K359:L359"/>
    <mergeCell ref="M359:N359"/>
    <mergeCell ref="O359:O360"/>
    <mergeCell ref="P359:P360"/>
    <mergeCell ref="Q359:R359"/>
    <mergeCell ref="AM359:AN359"/>
    <mergeCell ref="AO359:AO360"/>
    <mergeCell ref="B375:F375"/>
    <mergeCell ref="B376:F376"/>
    <mergeCell ref="A378:AT378"/>
    <mergeCell ref="A379:AT379"/>
    <mergeCell ref="AD359:AD360"/>
    <mergeCell ref="AE359:AF359"/>
    <mergeCell ref="AG359:AH359"/>
    <mergeCell ref="AI359:AI360"/>
    <mergeCell ref="A380:A382"/>
    <mergeCell ref="B380:B384"/>
    <mergeCell ref="C380:V380"/>
    <mergeCell ref="W380:AP380"/>
    <mergeCell ref="AQ380:AR380"/>
    <mergeCell ref="AS380:AT380"/>
    <mergeCell ref="C381:C384"/>
    <mergeCell ref="D381:H381"/>
    <mergeCell ref="I381:I384"/>
    <mergeCell ref="J381:U381"/>
    <mergeCell ref="AC381:AC384"/>
    <mergeCell ref="AD381:AO381"/>
    <mergeCell ref="AP381:AP384"/>
    <mergeCell ref="AD382:AI382"/>
    <mergeCell ref="AJ382:AO382"/>
    <mergeCell ref="AD383:AD384"/>
    <mergeCell ref="AE383:AF383"/>
    <mergeCell ref="AG383:AH383"/>
    <mergeCell ref="AI383:AI384"/>
    <mergeCell ref="AQ381:AQ384"/>
    <mergeCell ref="AR381:AR384"/>
    <mergeCell ref="AS381:AS384"/>
    <mergeCell ref="AT381:AT384"/>
    <mergeCell ref="D382:D384"/>
    <mergeCell ref="E382:E384"/>
    <mergeCell ref="F382:F384"/>
    <mergeCell ref="G382:G384"/>
    <mergeCell ref="H382:H384"/>
    <mergeCell ref="J382:O382"/>
    <mergeCell ref="AA382:AA384"/>
    <mergeCell ref="AB382:AB384"/>
    <mergeCell ref="S383:T383"/>
    <mergeCell ref="U383:U384"/>
    <mergeCell ref="V381:V384"/>
    <mergeCell ref="W381:W384"/>
    <mergeCell ref="X381:AB381"/>
    <mergeCell ref="P383:P384"/>
    <mergeCell ref="Q383:R383"/>
    <mergeCell ref="P382:U382"/>
    <mergeCell ref="X382:X384"/>
    <mergeCell ref="Y382:Y384"/>
    <mergeCell ref="Z382:Z384"/>
    <mergeCell ref="AJ383:AJ384"/>
    <mergeCell ref="AK383:AL383"/>
    <mergeCell ref="AM383:AN383"/>
    <mergeCell ref="AO383:AO384"/>
    <mergeCell ref="B411:F411"/>
    <mergeCell ref="B412:F412"/>
    <mergeCell ref="J383:J384"/>
    <mergeCell ref="K383:L383"/>
    <mergeCell ref="M383:N383"/>
    <mergeCell ref="O383:O384"/>
    <mergeCell ref="A414:AT414"/>
    <mergeCell ref="A415:AT415"/>
    <mergeCell ref="A416:A418"/>
    <mergeCell ref="B416:B420"/>
    <mergeCell ref="C416:V416"/>
    <mergeCell ref="W416:AP416"/>
    <mergeCell ref="AQ416:AR416"/>
    <mergeCell ref="AS416:AT416"/>
    <mergeCell ref="C417:C420"/>
    <mergeCell ref="D417:H417"/>
    <mergeCell ref="I417:I420"/>
    <mergeCell ref="J417:U417"/>
    <mergeCell ref="V417:V420"/>
    <mergeCell ref="W417:W420"/>
    <mergeCell ref="AQ417:AQ420"/>
    <mergeCell ref="AR417:AR420"/>
    <mergeCell ref="Y418:Y420"/>
    <mergeCell ref="Z418:Z420"/>
    <mergeCell ref="AA418:AA420"/>
    <mergeCell ref="AB418:AB420"/>
    <mergeCell ref="P418:U418"/>
    <mergeCell ref="X418:X420"/>
    <mergeCell ref="X417:AB417"/>
    <mergeCell ref="AC417:AC420"/>
    <mergeCell ref="AD417:AO417"/>
    <mergeCell ref="AP417:AP420"/>
    <mergeCell ref="S419:T419"/>
    <mergeCell ref="U419:U420"/>
    <mergeCell ref="AD418:AI418"/>
    <mergeCell ref="AJ418:AO418"/>
    <mergeCell ref="AS417:AS420"/>
    <mergeCell ref="AT417:AT420"/>
    <mergeCell ref="D418:D420"/>
    <mergeCell ref="E418:E420"/>
    <mergeCell ref="F418:F420"/>
    <mergeCell ref="G418:G420"/>
    <mergeCell ref="H418:H420"/>
    <mergeCell ref="J418:O418"/>
    <mergeCell ref="AJ419:AJ420"/>
    <mergeCell ref="AK419:AL419"/>
    <mergeCell ref="J419:J420"/>
    <mergeCell ref="K419:L419"/>
    <mergeCell ref="M419:N419"/>
    <mergeCell ref="O419:O420"/>
    <mergeCell ref="P419:P420"/>
    <mergeCell ref="Q419:R419"/>
    <mergeCell ref="AM419:AN419"/>
    <mergeCell ref="AO419:AO420"/>
    <mergeCell ref="B437:F437"/>
    <mergeCell ref="B438:F438"/>
    <mergeCell ref="A440:AT440"/>
    <mergeCell ref="A441:AT441"/>
    <mergeCell ref="AD419:AD420"/>
    <mergeCell ref="AE419:AF419"/>
    <mergeCell ref="AG419:AH419"/>
    <mergeCell ref="AI419:AI420"/>
    <mergeCell ref="A442:A444"/>
    <mergeCell ref="B442:B446"/>
    <mergeCell ref="C442:V442"/>
    <mergeCell ref="W442:AP442"/>
    <mergeCell ref="AQ442:AR442"/>
    <mergeCell ref="AS442:AT442"/>
    <mergeCell ref="C443:C446"/>
    <mergeCell ref="D443:H443"/>
    <mergeCell ref="I443:I446"/>
    <mergeCell ref="J443:U443"/>
    <mergeCell ref="X443:AB443"/>
    <mergeCell ref="AC443:AC446"/>
    <mergeCell ref="AD443:AO443"/>
    <mergeCell ref="AP443:AP446"/>
    <mergeCell ref="AD444:AI444"/>
    <mergeCell ref="AJ444:AO444"/>
    <mergeCell ref="AD445:AD446"/>
    <mergeCell ref="AE445:AF445"/>
    <mergeCell ref="AG445:AH445"/>
    <mergeCell ref="AI445:AI446"/>
    <mergeCell ref="AQ443:AQ446"/>
    <mergeCell ref="AR443:AR446"/>
    <mergeCell ref="AS443:AS446"/>
    <mergeCell ref="AT443:AT446"/>
    <mergeCell ref="D444:D446"/>
    <mergeCell ref="E444:E446"/>
    <mergeCell ref="F444:F446"/>
    <mergeCell ref="G444:G446"/>
    <mergeCell ref="H444:H446"/>
    <mergeCell ref="J444:O444"/>
    <mergeCell ref="P444:U444"/>
    <mergeCell ref="X444:X446"/>
    <mergeCell ref="Y444:Y446"/>
    <mergeCell ref="Z444:Z446"/>
    <mergeCell ref="AA444:AA446"/>
    <mergeCell ref="AB444:AB446"/>
    <mergeCell ref="S445:T445"/>
    <mergeCell ref="U445:U446"/>
    <mergeCell ref="V443:V446"/>
    <mergeCell ref="W443:W446"/>
    <mergeCell ref="AJ445:AJ446"/>
    <mergeCell ref="AK445:AL445"/>
    <mergeCell ref="AM445:AN445"/>
    <mergeCell ref="AO445:AO446"/>
    <mergeCell ref="J445:J446"/>
    <mergeCell ref="K445:L445"/>
    <mergeCell ref="M445:N445"/>
    <mergeCell ref="O445:O446"/>
    <mergeCell ref="P445:P446"/>
    <mergeCell ref="Q445:R445"/>
  </mergeCells>
  <printOptions/>
  <pageMargins left="0.2" right="0.2"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K25"/>
  <sheetViews>
    <sheetView zoomScalePageLayoutView="0" workbookViewId="0" topLeftCell="A4">
      <selection activeCell="F14" sqref="F14"/>
    </sheetView>
  </sheetViews>
  <sheetFormatPr defaultColWidth="9.00390625" defaultRowHeight="12.75"/>
  <cols>
    <col min="1" max="1" width="4.625" style="67" customWidth="1"/>
    <col min="2" max="4" width="14.875" style="67" customWidth="1"/>
    <col min="5" max="5" width="13.00390625" style="67" customWidth="1"/>
    <col min="6" max="6" width="15.625" style="67" customWidth="1"/>
    <col min="7" max="7" width="14.625" style="67" customWidth="1"/>
    <col min="8" max="8" width="13.25390625" style="67" hidden="1" customWidth="1"/>
    <col min="9" max="9" width="7.375" style="67" hidden="1" customWidth="1"/>
    <col min="10" max="10" width="5.875" style="67" hidden="1" customWidth="1"/>
    <col min="11" max="11" width="7.00390625" style="67" hidden="1" customWidth="1"/>
    <col min="12" max="12" width="0" style="67" hidden="1" customWidth="1"/>
    <col min="13" max="16384" width="9.125" style="67" customWidth="1"/>
  </cols>
  <sheetData>
    <row r="1" spans="1:7" ht="52.5" customHeight="1">
      <c r="A1" s="311" t="s">
        <v>457</v>
      </c>
      <c r="B1" s="311"/>
      <c r="C1" s="311"/>
      <c r="D1" s="311"/>
      <c r="E1" s="311"/>
      <c r="F1" s="311"/>
      <c r="G1" s="311"/>
    </row>
    <row r="2" spans="1:7" ht="23.25" customHeight="1">
      <c r="A2" s="312" t="s">
        <v>436</v>
      </c>
      <c r="B2" s="312"/>
      <c r="C2" s="312"/>
      <c r="D2" s="312"/>
      <c r="E2" s="312"/>
      <c r="F2" s="312"/>
      <c r="G2" s="312"/>
    </row>
    <row r="3" spans="1:7" ht="18.75" customHeight="1">
      <c r="A3" s="313" t="s">
        <v>0</v>
      </c>
      <c r="B3" s="314" t="s">
        <v>26</v>
      </c>
      <c r="C3" s="315" t="s">
        <v>70</v>
      </c>
      <c r="D3" s="316"/>
      <c r="E3" s="313" t="s">
        <v>71</v>
      </c>
      <c r="F3" s="313"/>
      <c r="G3" s="317" t="s">
        <v>437</v>
      </c>
    </row>
    <row r="4" spans="1:7" ht="53.25" customHeight="1">
      <c r="A4" s="313"/>
      <c r="B4" s="314"/>
      <c r="C4" s="68" t="s">
        <v>72</v>
      </c>
      <c r="D4" s="68" t="s">
        <v>73</v>
      </c>
      <c r="E4" s="69" t="s">
        <v>72</v>
      </c>
      <c r="F4" s="69" t="s">
        <v>74</v>
      </c>
      <c r="G4" s="317"/>
    </row>
    <row r="5" spans="1:10" ht="18.75">
      <c r="A5" s="70">
        <v>1</v>
      </c>
      <c r="B5" s="71" t="s">
        <v>17</v>
      </c>
      <c r="C5" s="72">
        <v>26.200000000000003</v>
      </c>
      <c r="D5" s="73">
        <v>1762</v>
      </c>
      <c r="E5" s="74">
        <v>0.52</v>
      </c>
      <c r="F5" s="75">
        <f>+E5/C5</f>
        <v>0.019847328244274806</v>
      </c>
      <c r="G5" s="76">
        <f>+E5-H5</f>
        <v>0.15000000000000002</v>
      </c>
      <c r="H5" s="74">
        <v>0.37</v>
      </c>
      <c r="I5" s="77"/>
      <c r="J5" s="78">
        <v>2</v>
      </c>
    </row>
    <row r="6" spans="1:10" ht="18.75">
      <c r="A6" s="79">
        <v>2</v>
      </c>
      <c r="B6" s="80" t="s">
        <v>13</v>
      </c>
      <c r="C6" s="81">
        <v>0.9</v>
      </c>
      <c r="D6" s="82">
        <v>57</v>
      </c>
      <c r="E6" s="83"/>
      <c r="F6" s="84">
        <f aca="true" t="shared" si="0" ref="F6:F18">+E6/C6</f>
        <v>0</v>
      </c>
      <c r="G6" s="85">
        <f aca="true" t="shared" si="1" ref="G6:G17">+E6-H6</f>
        <v>0</v>
      </c>
      <c r="H6" s="83"/>
      <c r="I6" s="78"/>
      <c r="J6" s="78"/>
    </row>
    <row r="7" spans="1:10" ht="18.75">
      <c r="A7" s="79">
        <v>3</v>
      </c>
      <c r="B7" s="80" t="s">
        <v>23</v>
      </c>
      <c r="C7" s="81">
        <v>36.5</v>
      </c>
      <c r="D7" s="82">
        <v>2505</v>
      </c>
      <c r="E7" s="83">
        <v>1.7</v>
      </c>
      <c r="F7" s="84">
        <f t="shared" si="0"/>
        <v>0.04657534246575342</v>
      </c>
      <c r="G7" s="85">
        <f t="shared" si="1"/>
        <v>0.85</v>
      </c>
      <c r="H7" s="83">
        <v>0.85</v>
      </c>
      <c r="I7" s="78"/>
      <c r="J7" s="78">
        <v>3</v>
      </c>
    </row>
    <row r="8" spans="1:10" ht="18.75">
      <c r="A8" s="79">
        <v>4</v>
      </c>
      <c r="B8" s="86" t="s">
        <v>18</v>
      </c>
      <c r="C8" s="81">
        <v>5</v>
      </c>
      <c r="D8" s="82">
        <v>362.1</v>
      </c>
      <c r="E8" s="83"/>
      <c r="F8" s="84">
        <f t="shared" si="0"/>
        <v>0</v>
      </c>
      <c r="G8" s="85">
        <f t="shared" si="1"/>
        <v>0</v>
      </c>
      <c r="H8" s="83"/>
      <c r="I8" s="78"/>
      <c r="J8" s="78"/>
    </row>
    <row r="9" spans="1:11" ht="18.75">
      <c r="A9" s="79">
        <v>5</v>
      </c>
      <c r="B9" s="80" t="s">
        <v>22</v>
      </c>
      <c r="C9" s="81">
        <v>30</v>
      </c>
      <c r="D9" s="82">
        <v>2087</v>
      </c>
      <c r="E9" s="83">
        <v>5.315</v>
      </c>
      <c r="F9" s="84">
        <f t="shared" si="0"/>
        <v>0.17716666666666667</v>
      </c>
      <c r="G9" s="85">
        <f t="shared" si="1"/>
        <v>1.1300000000000008</v>
      </c>
      <c r="H9" s="83">
        <v>4.185</v>
      </c>
      <c r="I9" s="78"/>
      <c r="J9" s="78">
        <v>13</v>
      </c>
      <c r="K9" s="87"/>
    </row>
    <row r="10" spans="1:10" ht="18.75">
      <c r="A10" s="79">
        <v>6</v>
      </c>
      <c r="B10" s="80" t="s">
        <v>24</v>
      </c>
      <c r="C10" s="81">
        <v>22</v>
      </c>
      <c r="D10" s="82">
        <v>2398</v>
      </c>
      <c r="E10" s="83">
        <v>0.3</v>
      </c>
      <c r="F10" s="84">
        <f t="shared" si="0"/>
        <v>0.013636363636363636</v>
      </c>
      <c r="G10" s="85">
        <f t="shared" si="1"/>
        <v>0</v>
      </c>
      <c r="H10" s="83">
        <v>0.3</v>
      </c>
      <c r="I10" s="88"/>
      <c r="J10" s="78"/>
    </row>
    <row r="11" spans="1:10" ht="18.75">
      <c r="A11" s="79">
        <v>7</v>
      </c>
      <c r="B11" s="80" t="s">
        <v>16</v>
      </c>
      <c r="C11" s="81">
        <v>3.9</v>
      </c>
      <c r="D11" s="82">
        <v>327.9</v>
      </c>
      <c r="E11" s="83"/>
      <c r="F11" s="84">
        <f t="shared" si="0"/>
        <v>0</v>
      </c>
      <c r="G11" s="85">
        <f t="shared" si="1"/>
        <v>0</v>
      </c>
      <c r="H11" s="83"/>
      <c r="I11" s="78"/>
      <c r="J11" s="78"/>
    </row>
    <row r="12" spans="1:10" ht="18.75">
      <c r="A12" s="79">
        <v>8</v>
      </c>
      <c r="B12" s="80" t="s">
        <v>21</v>
      </c>
      <c r="C12" s="81">
        <v>6.7</v>
      </c>
      <c r="D12" s="82">
        <v>638.7</v>
      </c>
      <c r="E12" s="83"/>
      <c r="F12" s="84">
        <f t="shared" si="0"/>
        <v>0</v>
      </c>
      <c r="G12" s="85">
        <f t="shared" si="1"/>
        <v>0</v>
      </c>
      <c r="H12" s="83"/>
      <c r="I12" s="78"/>
      <c r="J12" s="78"/>
    </row>
    <row r="13" spans="1:10" ht="18.75">
      <c r="A13" s="79">
        <v>9</v>
      </c>
      <c r="B13" s="80" t="s">
        <v>19</v>
      </c>
      <c r="C13" s="81">
        <v>9.5</v>
      </c>
      <c r="D13" s="82">
        <v>603</v>
      </c>
      <c r="E13" s="83"/>
      <c r="F13" s="84">
        <f t="shared" si="0"/>
        <v>0</v>
      </c>
      <c r="G13" s="85">
        <f t="shared" si="1"/>
        <v>0</v>
      </c>
      <c r="H13" s="83"/>
      <c r="I13" s="78"/>
      <c r="J13" s="78"/>
    </row>
    <row r="14" spans="1:10" ht="18.75">
      <c r="A14" s="79">
        <v>10</v>
      </c>
      <c r="B14" s="80" t="s">
        <v>15</v>
      </c>
      <c r="C14" s="81">
        <v>12</v>
      </c>
      <c r="D14" s="82">
        <v>727</v>
      </c>
      <c r="E14" s="83">
        <v>1.45</v>
      </c>
      <c r="F14" s="84">
        <f t="shared" si="0"/>
        <v>0.12083333333333333</v>
      </c>
      <c r="G14" s="85">
        <f t="shared" si="1"/>
        <v>0.1499999999999999</v>
      </c>
      <c r="H14" s="83">
        <v>1.3</v>
      </c>
      <c r="I14" s="78"/>
      <c r="J14" s="78">
        <v>5</v>
      </c>
    </row>
    <row r="15" spans="1:10" ht="18.75">
      <c r="A15" s="79">
        <v>11</v>
      </c>
      <c r="B15" s="80" t="s">
        <v>20</v>
      </c>
      <c r="C15" s="81">
        <v>6</v>
      </c>
      <c r="D15" s="82">
        <v>541</v>
      </c>
      <c r="E15" s="83"/>
      <c r="F15" s="84">
        <f t="shared" si="0"/>
        <v>0</v>
      </c>
      <c r="G15" s="85">
        <f t="shared" si="1"/>
        <v>0</v>
      </c>
      <c r="H15" s="83"/>
      <c r="I15" s="78"/>
      <c r="J15" s="78"/>
    </row>
    <row r="16" spans="1:10" ht="18.75">
      <c r="A16" s="79">
        <v>12</v>
      </c>
      <c r="B16" s="80" t="s">
        <v>14</v>
      </c>
      <c r="C16" s="81">
        <v>26.6</v>
      </c>
      <c r="D16" s="82">
        <v>1414</v>
      </c>
      <c r="E16" s="83">
        <v>0.2</v>
      </c>
      <c r="F16" s="84">
        <f t="shared" si="0"/>
        <v>0.007518796992481203</v>
      </c>
      <c r="G16" s="85">
        <f t="shared" si="1"/>
        <v>0</v>
      </c>
      <c r="H16" s="83">
        <v>0.2</v>
      </c>
      <c r="I16" s="78"/>
      <c r="J16" s="78">
        <v>1</v>
      </c>
    </row>
    <row r="17" spans="1:10" ht="18.75">
      <c r="A17" s="79">
        <v>13</v>
      </c>
      <c r="B17" s="80" t="s">
        <v>12</v>
      </c>
      <c r="C17" s="81">
        <v>10</v>
      </c>
      <c r="D17" s="82">
        <v>634</v>
      </c>
      <c r="E17" s="83"/>
      <c r="F17" s="89">
        <f t="shared" si="0"/>
        <v>0</v>
      </c>
      <c r="G17" s="90">
        <f t="shared" si="1"/>
        <v>0</v>
      </c>
      <c r="H17" s="83"/>
      <c r="I17" s="78"/>
      <c r="J17" s="78"/>
    </row>
    <row r="18" spans="1:11" ht="18.75">
      <c r="A18" s="319" t="s">
        <v>25</v>
      </c>
      <c r="B18" s="320"/>
      <c r="C18" s="91">
        <f>SUM(C5:C17)</f>
        <v>195.29999999999998</v>
      </c>
      <c r="D18" s="92">
        <f>SUM(D5:D17)</f>
        <v>14056.7</v>
      </c>
      <c r="E18" s="93">
        <f>+SUM(E5:E17)</f>
        <v>9.485</v>
      </c>
      <c r="F18" s="94">
        <f t="shared" si="0"/>
        <v>0.0485663082437276</v>
      </c>
      <c r="G18" s="93">
        <f>+SUM(G5:G17)</f>
        <v>2.2800000000000007</v>
      </c>
      <c r="H18" s="95">
        <f>+SUM(H5:H17)</f>
        <v>7.204999999999999</v>
      </c>
      <c r="J18" s="96">
        <f>+SUM(J5:J17)</f>
        <v>24</v>
      </c>
      <c r="K18" s="67" t="s">
        <v>438</v>
      </c>
    </row>
    <row r="19" spans="1:8" ht="13.5" customHeight="1">
      <c r="A19" s="97"/>
      <c r="B19" s="97"/>
      <c r="C19" s="98"/>
      <c r="D19" s="99"/>
      <c r="E19" s="100"/>
      <c r="F19" s="100"/>
      <c r="G19" s="100"/>
      <c r="H19" s="78"/>
    </row>
    <row r="20" spans="1:7" ht="18" customHeight="1">
      <c r="A20" s="321" t="s">
        <v>439</v>
      </c>
      <c r="B20" s="321"/>
      <c r="C20" s="321"/>
      <c r="D20" s="321"/>
      <c r="E20" s="321"/>
      <c r="F20" s="321"/>
      <c r="G20" s="321"/>
    </row>
    <row r="21" spans="1:7" ht="19.5" customHeight="1">
      <c r="A21" s="321" t="s">
        <v>440</v>
      </c>
      <c r="B21" s="321"/>
      <c r="C21" s="321"/>
      <c r="D21" s="321"/>
      <c r="E21" s="321"/>
      <c r="F21" s="321"/>
      <c r="G21" s="321"/>
    </row>
    <row r="22" spans="1:7" ht="45.75" customHeight="1">
      <c r="A22" s="321" t="s">
        <v>441</v>
      </c>
      <c r="B22" s="321"/>
      <c r="C22" s="321"/>
      <c r="D22" s="321"/>
      <c r="E22" s="321"/>
      <c r="F22" s="321"/>
      <c r="G22" s="321"/>
    </row>
    <row r="23" spans="1:7" ht="30.75" customHeight="1">
      <c r="A23" s="321" t="s">
        <v>442</v>
      </c>
      <c r="B23" s="321"/>
      <c r="C23" s="321"/>
      <c r="D23" s="321"/>
      <c r="E23" s="321"/>
      <c r="F23" s="321"/>
      <c r="G23" s="321"/>
    </row>
    <row r="24" spans="1:7" ht="20.25" customHeight="1">
      <c r="A24" s="321" t="s">
        <v>435</v>
      </c>
      <c r="B24" s="321"/>
      <c r="C24" s="321"/>
      <c r="D24" s="321"/>
      <c r="E24" s="321"/>
      <c r="F24" s="321"/>
      <c r="G24" s="321"/>
    </row>
    <row r="25" spans="1:7" ht="23.25" customHeight="1">
      <c r="A25" s="318" t="s">
        <v>443</v>
      </c>
      <c r="B25" s="318"/>
      <c r="C25" s="318"/>
      <c r="D25" s="318"/>
      <c r="E25" s="318"/>
      <c r="F25" s="318"/>
      <c r="G25" s="318"/>
    </row>
  </sheetData>
  <sheetProtection/>
  <mergeCells count="14">
    <mergeCell ref="A25:G25"/>
    <mergeCell ref="A18:B18"/>
    <mergeCell ref="A20:G20"/>
    <mergeCell ref="A21:G21"/>
    <mergeCell ref="A22:G22"/>
    <mergeCell ref="A23:G23"/>
    <mergeCell ref="A24:G24"/>
    <mergeCell ref="A1:G1"/>
    <mergeCell ref="A2:G2"/>
    <mergeCell ref="A3:A4"/>
    <mergeCell ref="B3:B4"/>
    <mergeCell ref="C3:D3"/>
    <mergeCell ref="E3:F3"/>
    <mergeCell ref="G3:G4"/>
  </mergeCells>
  <printOptions/>
  <pageMargins left="0.75" right="0.25" top="0.67" bottom="0.39" header="0.33" footer="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NguyenTheQuyen</cp:lastModifiedBy>
  <cp:lastPrinted>2016-05-27T04:00:56Z</cp:lastPrinted>
  <dcterms:created xsi:type="dcterms:W3CDTF">2016-04-24T16:06:41Z</dcterms:created>
  <dcterms:modified xsi:type="dcterms:W3CDTF">2016-05-27T10:41:48Z</dcterms:modified>
  <cp:category/>
  <cp:version/>
  <cp:contentType/>
  <cp:contentStatus/>
</cp:coreProperties>
</file>