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40" windowWidth="15360" windowHeight="6510" tabRatio="933" activeTab="5"/>
  </bookViews>
  <sheets>
    <sheet name="b1 MH" sheetId="93" r:id="rId1"/>
    <sheet name="b2 tht" sheetId="76" r:id="rId2"/>
    <sheet name="B3 htx" sheetId="77" r:id="rId3"/>
    <sheet name="b4 dn" sheetId="78" r:id="rId4"/>
    <sheet name="b5 gtnt" sheetId="108" r:id="rId5"/>
    <sheet name="B6. KMNĐ" sheetId="112" r:id="rId6"/>
    <sheet name="BIEU 7. GIAI NGAN" sheetId="107" r:id="rId7"/>
    <sheet name="Sheet3" sheetId="90" state="hidden" r:id="rId8"/>
    <sheet name="Sheet1" sheetId="88" state="hidden" r:id="rId9"/>
    <sheet name="Sheet2" sheetId="89" state="hidden" r:id="rId10"/>
    <sheet name="B10. Giai ngan" sheetId="55" state="hidden" r:id="rId11"/>
    <sheet name="VUON MAU" sheetId="99" state="hidden" r:id="rId12"/>
    <sheet name="Sheet4" sheetId="100" state="hidden" r:id="rId13"/>
    <sheet name="Sheet5" sheetId="101" state="hidden" r:id="rId14"/>
    <sheet name="Sheet6" sheetId="103" state="hidden" r:id="rId15"/>
    <sheet name="vuon" sheetId="104" state="hidden" r:id="rId16"/>
    <sheet name="Sheet7" sheetId="110" state="hidden" r:id="rId17"/>
    <sheet name="Sheet8" sheetId="111" state="hidden" r:id="rId18"/>
  </sheets>
  <externalReferences>
    <externalReference r:id="rId19"/>
  </externalReference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ct5">#REF!</definedName>
    <definedName name="\cvang">#REF!</definedName>
    <definedName name="\da05">#REF!</definedName>
    <definedName name="\da1">#REF!</definedName>
    <definedName name="\da24">#REF!</definedName>
    <definedName name="\dahoc">#REF!</definedName>
    <definedName name="\govk">#REF!</definedName>
    <definedName name="\nhua">#REF!</definedName>
    <definedName name="\son">#REF!</definedName>
    <definedName name="\T">#REF!</definedName>
    <definedName name="\thepb">#REF!</definedName>
    <definedName name="______CON1">#REF!</definedName>
    <definedName name="______CON2">#REF!</definedName>
    <definedName name="______NET2">#REF!</definedName>
    <definedName name="_____a12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oi1">#REF!</definedName>
    <definedName name="_____boi2">#REF!</definedName>
    <definedName name="_____BTM150">#REF!</definedName>
    <definedName name="_____BTM200">#REF!</definedName>
    <definedName name="_____BTM50">#REF!</definedName>
    <definedName name="_____cao1">#REF!</definedName>
    <definedName name="_____cao2">#REF!</definedName>
    <definedName name="_____cao3">#REF!</definedName>
    <definedName name="_____cao4">#REF!</definedName>
    <definedName name="_____cao5">#REF!</definedName>
    <definedName name="_____cao6">#REF!</definedName>
    <definedName name="_____chk1">#REF!</definedName>
    <definedName name="_____CON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i8" hidden="1">{"'Sheet1'!$L$16"}</definedName>
    <definedName name="_____hom2">#REF!</definedName>
    <definedName name="_____MAC12">#REF!</definedName>
    <definedName name="_____MAC46">#REF!</definedName>
    <definedName name="_____NCL100">#REF!</definedName>
    <definedName name="_____NCL200">#REF!</definedName>
    <definedName name="_____NCL250">#REF!</definedName>
    <definedName name="_____NET2">#REF!</definedName>
    <definedName name="_____nin190">#REF!</definedName>
    <definedName name="_____PA3" hidden="1">{"'Sheet1'!$L$16"}</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SN3">#REF!</definedName>
    <definedName name="_____sua20">#REF!</definedName>
    <definedName name="_____sua30">#REF!</definedName>
    <definedName name="_____TL1">#REF!</definedName>
    <definedName name="_____TL2">#REF!</definedName>
    <definedName name="_____TL3">#REF!</definedName>
    <definedName name="_____TLA120">#REF!</definedName>
    <definedName name="_____TLA35">#REF!</definedName>
    <definedName name="_____TLA50">#REF!</definedName>
    <definedName name="_____TLA70">#REF!</definedName>
    <definedName name="_____TLA95">#REF!</definedName>
    <definedName name="_____tz593">#REF!</definedName>
    <definedName name="_____VL100">#REF!</definedName>
    <definedName name="_____VL200">#REF!</definedName>
    <definedName name="_____VL250">#REF!</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oi1">#REF!</definedName>
    <definedName name="____boi2">#REF!</definedName>
    <definedName name="____BTM150">#REF!</definedName>
    <definedName name="____BTM200">#REF!</definedName>
    <definedName name="____BTM50">#REF!</definedName>
    <definedName name="____cao1">#REF!</definedName>
    <definedName name="____cao2">#REF!</definedName>
    <definedName name="____cao3">#REF!</definedName>
    <definedName name="____cao4">#REF!</definedName>
    <definedName name="____cao5">#REF!</definedName>
    <definedName name="____cao6">#REF!</definedName>
    <definedName name="____chk1">#REF!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i8" hidden="1">{"'Sheet1'!$L$16"}</definedName>
    <definedName name="____hom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PA3"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ua20">#REF!</definedName>
    <definedName name="____sua30">#REF!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tz593">#REF!</definedName>
    <definedName name="____VL100">#REF!</definedName>
    <definedName name="____VL200">#REF!</definedName>
    <definedName name="____VL250">#REF!</definedName>
    <definedName name="___a1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ac3">#N/A</definedName>
    <definedName name="___boi1">#REF!</definedName>
    <definedName name="___boi2">#REF!</definedName>
    <definedName name="___BTM150">#REF!</definedName>
    <definedName name="___BTM200">#REF!</definedName>
    <definedName name="___BTM50">#REF!</definedName>
    <definedName name="___cao1">#REF!</definedName>
    <definedName name="___cao2">#REF!</definedName>
    <definedName name="___cao3">#REF!</definedName>
    <definedName name="___cao4">#REF!</definedName>
    <definedName name="___cao5">#REF!</definedName>
    <definedName name="___cao6">#REF!</definedName>
    <definedName name="___chk1">#REF!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i8" hidden="1">{"'Sheet1'!$L$16"}</definedName>
    <definedName name="___h1" hidden="1">{"'Sheet1'!$L$16"}</definedName>
    <definedName name="___hom2">#REF!</definedName>
    <definedName name="___kl1">#REF!</definedName>
    <definedName name="___KL2">#REF!</definedName>
    <definedName name="___Lan1" hidden="1">{"'Sheet1'!$L$16"}</definedName>
    <definedName name="___LAN3" hidden="1">{"'Sheet1'!$L$16"}</definedName>
    <definedName name="___MAC12">#REF!</definedName>
    <definedName name="___MAC46">#REF!</definedName>
    <definedName name="___NC1">#REF!</definedName>
    <definedName name="___NC2">#REF!</definedName>
    <definedName name="___NC3">#REF!</definedName>
    <definedName name="___NCL100">#REF!</definedName>
    <definedName name="___NCL200">#REF!</definedName>
    <definedName name="___NCL250">#REF!</definedName>
    <definedName name="___NET2">#REF!</definedName>
    <definedName name="___nin190">#REF!</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0">#REF!</definedName>
    <definedName name="___sat12">#REF!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t3" hidden="1">{"'Sheet1'!$L$16"}</definedName>
    <definedName name="___tz593">#REF!</definedName>
    <definedName name="___VL100">#REF!</definedName>
    <definedName name="___VL200">#REF!</definedName>
    <definedName name="___VL250">#REF!</definedName>
    <definedName name="___VLP2"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ac3">#N/A</definedName>
    <definedName name="__bac4">#N/A</definedName>
    <definedName name="__bac5">#N/A</definedName>
    <definedName name="__bat1">#REF!</definedName>
    <definedName name="__ben10">#N/A</definedName>
    <definedName name="__ben12">#N/A</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#N/A</definedName>
    <definedName name="__CAU22">#REF!</definedName>
    <definedName name="__cau5">#REF!</definedName>
    <definedName name="__cau60">#N/A</definedName>
    <definedName name="__cau63">#N/A</definedName>
    <definedName name="__cau7">#N/A</definedName>
    <definedName name="__CAU8">#REF!</definedName>
    <definedName name="__CAU9">#REF!</definedName>
    <definedName name="__chk1">#REF!</definedName>
    <definedName name="__ckn12">#N/A</definedName>
    <definedName name="__CNA50">#REF!</definedName>
    <definedName name="__coc35">#REF!</definedName>
    <definedName name="__CON1">#REF!</definedName>
    <definedName name="__CON2">#REF!</definedName>
    <definedName name="__COT1">#REF!</definedName>
    <definedName name="__COT2">#REF!</definedName>
    <definedName name="__cpd1">#REF!</definedName>
    <definedName name="__cpd2">#REF!</definedName>
    <definedName name="__Cty501" hidden="1">{"'Sheet1'!$L$16"}</definedName>
    <definedName name="__d1500" hidden="1">{"'Sheet1'!$L$16"}</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m33">#REF!</definedName>
    <definedName name="__dan1">#REF!</definedName>
    <definedName name="__dan2">#REF!</definedName>
    <definedName name="__DDC3">#REF!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GC10">#REF!</definedName>
    <definedName name="__DGC22">#REF!</definedName>
    <definedName name="__DGC7">#REF!</definedName>
    <definedName name="__DGC8">#REF!</definedName>
    <definedName name="__DGC9">#REF!</definedName>
    <definedName name="__E99999">#REF!</definedName>
    <definedName name="__FIL2">#REF!</definedName>
    <definedName name="__GFE28">#REF!</definedName>
    <definedName name="__GIA1">#REF!</definedName>
    <definedName name="__gis150">#REF!</definedName>
    <definedName name="__Goi8" hidden="1">{"'Sheet1'!$L$16"}</definedName>
    <definedName name="__gon4">#REF!</definedName>
    <definedName name="__h1" hidden="1">{"'Sheet1'!$L$16"}</definedName>
    <definedName name="__H500866">#REF!</definedName>
    <definedName name="__han23">#N/A</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m36">#REF!</definedName>
    <definedName name="__kn12">#N/A</definedName>
    <definedName name="__Knc2">#REF!</definedName>
    <definedName name="__Knc36">#REF!</definedName>
    <definedName name="__Knc57">#REF!</definedName>
    <definedName name="__Kvl36">#REF!</definedName>
    <definedName name="__Lan1" hidden="1">{"'Sheet1'!$L$16"}</definedName>
    <definedName name="__LAN3" hidden="1">{"'Sheet1'!$L$16"}</definedName>
    <definedName name="__lap1">#REF!</definedName>
    <definedName name="__lap2">#REF!</definedName>
    <definedName name="__LCB1">#REF!</definedName>
    <definedName name="__lk2" hidden="1">{"'Sheet1'!$L$16"}</definedName>
    <definedName name="__lop16">#REF!</definedName>
    <definedName name="__lop25">#REF!</definedName>
    <definedName name="__lop9">#REF!</definedName>
    <definedName name="__lu10">#REF!</definedName>
    <definedName name="__lu13">#REF!</definedName>
    <definedName name="__lu8">#N/A</definedName>
    <definedName name="__lu85">#REF!</definedName>
    <definedName name="__LX100">#REF!</definedName>
    <definedName name="__M2" hidden="1">{"'Sheet1'!$L$16"}</definedName>
    <definedName name="__m4"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04">#REF!</definedName>
    <definedName name="__may05">#REF!</definedName>
    <definedName name="__may1">#REF!</definedName>
    <definedName name="__may2">#REF!</definedName>
    <definedName name="__may3">#REF!</definedName>
    <definedName name="__mtc1">#REF!</definedName>
    <definedName name="__mtc2">#REF!</definedName>
    <definedName name="__mtc3">#REF!</definedName>
    <definedName name="__MUI1">#REF!</definedName>
    <definedName name="__MUI101">#REF!</definedName>
    <definedName name="__MUI11">#REF!</definedName>
    <definedName name="__mx1">#REF!</definedName>
    <definedName name="__mx2">#REF!</definedName>
    <definedName name="__nc04">#REF!</definedName>
    <definedName name="__nc05">#REF!</definedName>
    <definedName name="__NC1">#REF!</definedName>
    <definedName name="__nc10">#REF!</definedName>
    <definedName name="__NC100">#REF!</definedName>
    <definedName name="__nc150">#REF!</definedName>
    <definedName name="__nc151">#REF!</definedName>
    <definedName name="__NC2">#REF!</definedName>
    <definedName name="__NC200">#REF!</definedName>
    <definedName name="__NC3">#REF!</definedName>
    <definedName name="__nc30">#REF!</definedName>
    <definedName name="__nc50">#REF!</definedName>
    <definedName name="__nc6">#REF!</definedName>
    <definedName name="__nc7">#REF!</definedName>
    <definedName name="__nc8">#REF!</definedName>
    <definedName name="__nc9">#REF!</definedName>
    <definedName name="__ncc2">#REF!</definedName>
    <definedName name="__NCC3">#REF!</definedName>
    <definedName name="__ncc5">#REF!</definedName>
    <definedName name="__ncc6">#REF!</definedName>
    <definedName name="__ncc7">#REF!</definedName>
    <definedName name="__NCL100">#REF!</definedName>
    <definedName name="__NCL200">#REF!</definedName>
    <definedName name="__NCL250">#REF!</definedName>
    <definedName name="__ncm200">#REF!</definedName>
    <definedName name="__NCO150">#REF!</definedName>
    <definedName name="__NCO200">#REF!</definedName>
    <definedName name="__NCO50">#REF!</definedName>
    <definedName name="__nd1">#REF!</definedName>
    <definedName name="__NET2">#REF!</definedName>
    <definedName name="__nh1">#REF!</definedName>
    <definedName name="__nin190">#REF!</definedName>
    <definedName name="__NLF01">#REF!</definedName>
    <definedName name="__NLF07">#REF!</definedName>
    <definedName name="__NLF12">#REF!</definedName>
    <definedName name="__NLF60">#REF!</definedName>
    <definedName name="__off1">#REF!</definedName>
    <definedName name="__oto5">#N/A</definedName>
    <definedName name="__oto7">#N/A</definedName>
    <definedName name="__PA3" hidden="1">{"'Sheet1'!$L$16"}</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L1">#REF!</definedName>
    <definedName name="__PL2">#REF!</definedName>
    <definedName name="__PXB80">#REF!</definedName>
    <definedName name="__rai100">#N/A</definedName>
    <definedName name="__rai20">#N/A</definedName>
    <definedName name="__RF3">#REF!</definedName>
    <definedName name="__RHH1">#REF!</definedName>
    <definedName name="__RHH10">#REF!</definedName>
    <definedName name="__RHP1">#REF!</definedName>
    <definedName name="__RHP10">#REF!</definedName>
    <definedName name="__RI1">#REF!</definedName>
    <definedName name="__RI10">#REF!</definedName>
    <definedName name="__RII1">#REF!</definedName>
    <definedName name="__RII10">#REF!</definedName>
    <definedName name="__RIP1">#REF!</definedName>
    <definedName name="__RIP10">#REF!</definedName>
    <definedName name="__rp95">#REF!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2">#N/A</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i2">#REF!</definedName>
    <definedName name="__soi3">#REF!</definedName>
    <definedName name="__SQT10">#REF!</definedName>
    <definedName name="__SQT8">#REF!</definedName>
    <definedName name="__SQT9">#REF!</definedName>
    <definedName name="__sua20">#REF!</definedName>
    <definedName name="__sua30">#REF!</definedName>
    <definedName name="__TB1">#REF!</definedName>
    <definedName name="__TEN1">#REF!</definedName>
    <definedName name="__TG1">#REF!</definedName>
    <definedName name="__TG2">#REF!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p3">#REF!</definedName>
    <definedName name="__tnh10">#REF!</definedName>
    <definedName name="__toi3">#N/A</definedName>
    <definedName name="__toi5">#N/A</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70">#REF!</definedName>
    <definedName name="__tra72">#REF!</definedName>
    <definedName name="__tra74">#REF!</definedName>
    <definedName name="__tra76">#REF!</definedName>
    <definedName name="__tra78">#REF!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S1">#REF!</definedName>
    <definedName name="__TS2">#REF!</definedName>
    <definedName name="__tt3" hidden="1">{"'Sheet1'!$L$16"}</definedName>
    <definedName name="__tz593">#REF!</definedName>
    <definedName name="__ui100">#REF!</definedName>
    <definedName name="__ui105">#REF!</definedName>
    <definedName name="__ui130">#REF!</definedName>
    <definedName name="__ui140">#N/A</definedName>
    <definedName name="__ui16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AT1">#REF!</definedName>
    <definedName name="__VAT2">#REF!</definedName>
    <definedName name="__VC400">#REF!</definedName>
    <definedName name="__VCM75">#REF!</definedName>
    <definedName name="__vl1">#REF!</definedName>
    <definedName name="__vl10">#REF!</definedName>
    <definedName name="__VL100">#REF!</definedName>
    <definedName name="__vl150">#REF!</definedName>
    <definedName name="__VL200">#REF!</definedName>
    <definedName name="__VL250">#REF!</definedName>
    <definedName name="__vl4">#REF!</definedName>
    <definedName name="__vl5">#REF!</definedName>
    <definedName name="__vl50">#REF!</definedName>
    <definedName name="__vl6">#REF!</definedName>
    <definedName name="__vl7">#REF!</definedName>
    <definedName name="__vl8">#REF!</definedName>
    <definedName name="__vl9">#REF!</definedName>
    <definedName name="__VLI150">#REF!</definedName>
    <definedName name="__VLI200">#REF!</definedName>
    <definedName name="__VLI50">#REF!</definedName>
    <definedName name="__VLM75">#REF!</definedName>
    <definedName name="__VLP2" hidden="1">{"'Sheet1'!$L$16"}</definedName>
    <definedName name="__VT22">#REF!</definedName>
    <definedName name="__vtu1">#REF!</definedName>
    <definedName name="__vtu2">#REF!</definedName>
    <definedName name="__xb80">#REF!</definedName>
    <definedName name="__XL4">#REF!</definedName>
    <definedName name="__XM1">#REF!</definedName>
    <definedName name="__xm2">#REF!</definedName>
    <definedName name="__xm30">#REF!</definedName>
    <definedName name="__xm4">#REF!</definedName>
    <definedName name="__xm5">#REF!</definedName>
    <definedName name="__xx3">#REF!</definedName>
    <definedName name="__xx4">#REF!</definedName>
    <definedName name="__xx5">#REF!</definedName>
    <definedName name="__xx6">#REF!</definedName>
    <definedName name="__xx7">#REF!</definedName>
    <definedName name="_02">#REF!</definedName>
    <definedName name="_1">#REF!</definedName>
    <definedName name="_1000A01">#N/A</definedName>
    <definedName name="_11ÑÔN_GIAÙ">#REF!</definedName>
    <definedName name="_12_??????">#REF!</definedName>
    <definedName name="_13SOÁ_CTÖØ">#REF!</definedName>
    <definedName name="_14SOÁ_LÖÔÏNG">#REF!</definedName>
    <definedName name="_16TEÂN_HAØNG">#REF!</definedName>
    <definedName name="_18MAÕ_HAØNG">#REF!</definedName>
    <definedName name="_18TEÂN_KHAÙCH_HAØ">#REF!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_?">#REF!</definedName>
    <definedName name="_20THAØNH_TIEÀN">#REF!</definedName>
    <definedName name="_22TRÒ_GIAÙ">#REF!</definedName>
    <definedName name="_23MAÕ_SOÁ_THUEÁ">#REF!</definedName>
    <definedName name="_24TRÒ_GIAÙ__VAT">#REF!</definedName>
    <definedName name="_28ÑÔN_GIAÙ">#REF!</definedName>
    <definedName name="_2BLA100">#REF!</definedName>
    <definedName name="_2DAL201">#REF!</definedName>
    <definedName name="_33SOÁ_CTÖØ">#REF!</definedName>
    <definedName name="_34SOÁ_LÖÔÏNG">#REF!</definedName>
    <definedName name="_39TEÂN_HAØNG">#REF!</definedName>
    <definedName name="_3BLXMD">#REF!</definedName>
    <definedName name="_3TU0609">#REF!</definedName>
    <definedName name="_4_??????">#REF!</definedName>
    <definedName name="_40x4">5100</definedName>
    <definedName name="_44TEÂN_KHAÙCH_HAØ">#REF!</definedName>
    <definedName name="_49THAØNH_TIEÀN">#REF!</definedName>
    <definedName name="_4CNT240">#REF!</definedName>
    <definedName name="_4CTL240">#REF!</definedName>
    <definedName name="_4FCO100">#REF!</definedName>
    <definedName name="_4HDCTT4">#REF!</definedName>
    <definedName name="_4HNCTT4">#REF!</definedName>
    <definedName name="_4LBCO01">#REF!</definedName>
    <definedName name="_54TRÒ_GIAÙ">#REF!</definedName>
    <definedName name="_59TRÒ_GIAÙ__VAT">#REF!</definedName>
    <definedName name="_6_?">#REF!</definedName>
    <definedName name="_7MAÕ_HAØNG">#REF!</definedName>
    <definedName name="_9MAÕ_SOÁ_THUEÁ">#REF!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ac4">#N/A</definedName>
    <definedName name="_bac5">#N/A</definedName>
    <definedName name="_bat1">#REF!</definedName>
    <definedName name="_ben10">#N/A</definedName>
    <definedName name="_ben12">#N/A</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0">#REF!</definedName>
    <definedName name="_Builtin155" hidden="1">#N/A</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#N/A</definedName>
    <definedName name="_CAU22">#REF!</definedName>
    <definedName name="_cau5">#REF!</definedName>
    <definedName name="_cau60">#N/A</definedName>
    <definedName name="_cau63">#N/A</definedName>
    <definedName name="_cau7">#N/A</definedName>
    <definedName name="_CAU8">#REF!</definedName>
    <definedName name="_CAU9">#REF!</definedName>
    <definedName name="_chk1">#REF!</definedName>
    <definedName name="_ckn12">#N/A</definedName>
    <definedName name="_CNA50">#REF!</definedName>
    <definedName name="_coc35">#REF!</definedName>
    <definedName name="_CON1">#REF!</definedName>
    <definedName name="_CON2">#REF!</definedName>
    <definedName name="_COT1">#REF!</definedName>
    <definedName name="_COT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y501"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m33">#REF!</definedName>
    <definedName name="_dan1">#REF!</definedName>
    <definedName name="_dan2">#REF!</definedName>
    <definedName name="_DDC3">#REF!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10">#REF!</definedName>
    <definedName name="_DGC22">#REF!</definedName>
    <definedName name="_DGC7">#REF!</definedName>
    <definedName name="_DGC8">#REF!</definedName>
    <definedName name="_DGC9">#REF!</definedName>
    <definedName name="_E99999">#REF!</definedName>
    <definedName name="_FIL2">#REF!</definedName>
    <definedName name="_Fill" hidden="1">#REF!</definedName>
    <definedName name="_xlnm._FilterDatabase" localSheetId="1" hidden="1">'b2 tht'!$A$4:$F$16</definedName>
    <definedName name="_xlnm._FilterDatabase" localSheetId="3" hidden="1">'b4 dn'!$A$5:$F$17</definedName>
    <definedName name="_xlnm._FilterDatabase" localSheetId="6" hidden="1">'BIEU 7. GIAI NGAN'!$A$8:$Y$305</definedName>
    <definedName name="_g1">#N/A</definedName>
    <definedName name="_g2">#N/A</definedName>
    <definedName name="_GFE28">#REF!</definedName>
    <definedName name="_GIA1">#REF!</definedName>
    <definedName name="_gis150">#REF!</definedName>
    <definedName name="_Goi8" hidden="1">{"'Sheet1'!$L$16"}</definedName>
    <definedName name="_gon4">#REF!</definedName>
    <definedName name="_H500866">#REF!</definedName>
    <definedName name="_han23">#N/A</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Key1" hidden="1">#REF!</definedName>
    <definedName name="_Key2" hidden="1">#REF!</definedName>
    <definedName name="_KL3">#REF!</definedName>
    <definedName name="_KL4">#REF!</definedName>
    <definedName name="_KL5">#REF!</definedName>
    <definedName name="_KL6">#REF!</definedName>
    <definedName name="_KL7">#REF!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n12">#N/A</definedName>
    <definedName name="_Knc2">#REF!</definedName>
    <definedName name="_Knc36">#REF!</definedName>
    <definedName name="_Knc57">#REF!</definedName>
    <definedName name="_Kvl36">#REF!</definedName>
    <definedName name="_Lan1" hidden="1">{"'Sheet1'!$L$16"}</definedName>
    <definedName name="_LAN3" hidden="1">{"'Sheet1'!$L$16"}</definedName>
    <definedName name="_lap1">#REF!</definedName>
    <definedName name="_lap2">#REF!</definedName>
    <definedName name="_LCB1">#REF!</definedName>
    <definedName name="_lk2" hidden="1">{"'Sheet1'!$L$16"}</definedName>
    <definedName name="_lop16">#REF!</definedName>
    <definedName name="_lop25">#REF!</definedName>
    <definedName name="_lop9">#REF!</definedName>
    <definedName name="_lu10">#REF!</definedName>
    <definedName name="_lu13">#REF!</definedName>
    <definedName name="_lu8">#N/A</definedName>
    <definedName name="_lu85">#REF!</definedName>
    <definedName name="_LX100">#REF!</definedName>
    <definedName name="_M2"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04">#REF!</definedName>
    <definedName name="_may05">#REF!</definedName>
    <definedName name="_may1">#REF!</definedName>
    <definedName name="_may2">#REF!</definedName>
    <definedName name="_may3">#REF!</definedName>
    <definedName name="_mtc1">#REF!</definedName>
    <definedName name="_mtc2">#REF!</definedName>
    <definedName name="_mtc3">#REF!</definedName>
    <definedName name="_MUI1">#REF!</definedName>
    <definedName name="_MUI101">#REF!</definedName>
    <definedName name="_MUI11">#REF!</definedName>
    <definedName name="_mx1">#REF!</definedName>
    <definedName name="_mx2">#REF!</definedName>
    <definedName name="_nc04">#REF!</definedName>
    <definedName name="_nc05">#REF!</definedName>
    <definedName name="_NC1">#REF!</definedName>
    <definedName name="_nc10">#REF!</definedName>
    <definedName name="_NC100">#REF!</definedName>
    <definedName name="_nc150">#REF!</definedName>
    <definedName name="_nc151">#REF!</definedName>
    <definedName name="_NC2">#REF!</definedName>
    <definedName name="_NC200">#REF!</definedName>
    <definedName name="_NC3">#REF!</definedName>
    <definedName name="_nc30">#REF!</definedName>
    <definedName name="_nc50">#REF!</definedName>
    <definedName name="_nc6">#REF!</definedName>
    <definedName name="_nc7">#REF!</definedName>
    <definedName name="_nc8">#REF!</definedName>
    <definedName name="_nc9">#REF!</definedName>
    <definedName name="_ncc2">#REF!</definedName>
    <definedName name="_NCC3">#REF!</definedName>
    <definedName name="_ncc5">#REF!</definedName>
    <definedName name="_ncc6">#REF!</definedName>
    <definedName name="_ncc7">#REF!</definedName>
    <definedName name="_NCL100">#REF!</definedName>
    <definedName name="_NCL200">#REF!</definedName>
    <definedName name="_NCL250">#REF!</definedName>
    <definedName name="_ncm200">#REF!</definedName>
    <definedName name="_NCO150">#REF!</definedName>
    <definedName name="_NCO200">#REF!</definedName>
    <definedName name="_NCO50">#REF!</definedName>
    <definedName name="_nd1">#REF!</definedName>
    <definedName name="_NET2">#REF!</definedName>
    <definedName name="_nh1">#REF!</definedName>
    <definedName name="_nin190">#REF!</definedName>
    <definedName name="_NLF01">#REF!</definedName>
    <definedName name="_NLF07">#REF!</definedName>
    <definedName name="_NLF12">#REF!</definedName>
    <definedName name="_NLF60">#REF!</definedName>
    <definedName name="_off1">#REF!</definedName>
    <definedName name="_Order1" hidden="1">255</definedName>
    <definedName name="_Order2" hidden="1">255</definedName>
    <definedName name="_oto5">#N/A</definedName>
    <definedName name="_oto7">#N/A</definedName>
    <definedName name="_PA3" hidden="1">{"'Sheet1'!$L$16"}</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L1">#REF!</definedName>
    <definedName name="_PL2">#REF!</definedName>
    <definedName name="_PXB80">#REF!</definedName>
    <definedName name="_R">#N/A</definedName>
    <definedName name="_rai100">#N/A</definedName>
    <definedName name="_rai20">#N/A</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2">#N/A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i2">#REF!</definedName>
    <definedName name="_soi3">#REF!</definedName>
    <definedName name="_Sort" hidden="1">#REF!</definedName>
    <definedName name="_SQT10">#REF!</definedName>
    <definedName name="_SQT8">#REF!</definedName>
    <definedName name="_SQT9">#REF!</definedName>
    <definedName name="_sua20">#REF!</definedName>
    <definedName name="_sua30">#REF!</definedName>
    <definedName name="_TB1">#REF!</definedName>
    <definedName name="_TEN1">#REF!</definedName>
    <definedName name="_TG1">#REF!</definedName>
    <definedName name="_TG2">#REF!</definedName>
    <definedName name="_tg427">#REF!</definedName>
    <definedName name="_TH1">#REF!</definedName>
    <definedName name="_TH2">#REF!</definedName>
    <definedName name="_TH20">#REF!</definedName>
    <definedName name="_TH3">#REF!</definedName>
    <definedName name="_TH35">#REF!</definedName>
    <definedName name="_TH50">#REF!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p3">#REF!</definedName>
    <definedName name="_tnh10">#REF!</definedName>
    <definedName name="_toi3">#N/A</definedName>
    <definedName name="_toi5">#N/A</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S1">#REF!</definedName>
    <definedName name="_TS2">#REF!</definedName>
    <definedName name="_tt3" hidden="1">{"'Sheet1'!$L$16"}</definedName>
    <definedName name="_tz593">#REF!</definedName>
    <definedName name="_ui100">#REF!</definedName>
    <definedName name="_ui105">#REF!</definedName>
    <definedName name="_ui130">#REF!</definedName>
    <definedName name="_ui140">#N/A</definedName>
    <definedName name="_ui16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AT1">#REF!</definedName>
    <definedName name="_VAT2">#REF!</definedName>
    <definedName name="_VC400">#REF!</definedName>
    <definedName name="_VCM75">#REF!</definedName>
    <definedName name="_vl1">#REF!</definedName>
    <definedName name="_vl10">#REF!</definedName>
    <definedName name="_VL100">#REF!</definedName>
    <definedName name="_vl150">#REF!</definedName>
    <definedName name="_VL200">#REF!</definedName>
    <definedName name="_VL250">#REF!</definedName>
    <definedName name="_vl4">#REF!</definedName>
    <definedName name="_vl5">#REF!</definedName>
    <definedName name="_vl50">#REF!</definedName>
    <definedName name="_vl6">#REF!</definedName>
    <definedName name="_vl7">#REF!</definedName>
    <definedName name="_vl8">#REF!</definedName>
    <definedName name="_vl9">#REF!</definedName>
    <definedName name="_VLI150">#REF!</definedName>
    <definedName name="_VLI200">#REF!</definedName>
    <definedName name="_VLI50">#REF!</definedName>
    <definedName name="_VLM75">#REF!</definedName>
    <definedName name="_VLP2" hidden="1">{"'Sheet1'!$L$16"}</definedName>
    <definedName name="_VT22">#REF!</definedName>
    <definedName name="_vtu1">#REF!</definedName>
    <definedName name="_vtu2">#REF!</definedName>
    <definedName name="_xb80">#REF!</definedName>
    <definedName name="_XM1">#REF!</definedName>
    <definedName name="_xm2">#REF!</definedName>
    <definedName name="_xm30">#REF!</definedName>
    <definedName name="_xm4">#REF!</definedName>
    <definedName name="_xm5">#REF!</definedName>
    <definedName name="_xx3">#REF!</definedName>
    <definedName name="_xx4">#REF!</definedName>
    <definedName name="_xx5">#REF!</definedName>
    <definedName name="_xx6">#REF!</definedName>
    <definedName name="_xx7">#REF!</definedName>
    <definedName name="A">#REF!</definedName>
    <definedName name="a.">#REF!</definedName>
    <definedName name="a_">#REF!</definedName>
    <definedName name="a_min">#REF!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29_xoa"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277Print_Titles">#REF!</definedName>
    <definedName name="A35_">#REF!</definedName>
    <definedName name="A50_">#REF!</definedName>
    <definedName name="A70_">#REF!</definedName>
    <definedName name="A95_">#REF!</definedName>
    <definedName name="AA">#REF!</definedName>
    <definedName name="aâ">#REF!</definedName>
    <definedName name="aAAA">#REF!</definedName>
    <definedName name="aaaaa">#REF!</definedName>
    <definedName name="aabb">#REF!</definedName>
    <definedName name="AB">#REF!</definedName>
    <definedName name="abba">#REF!</definedName>
    <definedName name="abc">#REF!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t_tec">#REF!</definedName>
    <definedName name="ad">#REF!</definedName>
    <definedName name="ADAY">#REF!</definedName>
    <definedName name="adb">#REF!</definedName>
    <definedName name="Address">#REF!</definedName>
    <definedName name="ADEQ">#REF!</definedName>
    <definedName name="adg">#REF!</definedName>
    <definedName name="Adn">#REF!</definedName>
    <definedName name="AEZ">#REF!</definedName>
    <definedName name="afdf" hidden="1">{"'Sheet1'!$L$16"}</definedName>
    <definedName name="Ag_">#REF!</definedName>
    <definedName name="ag15F80">#REF!</definedName>
    <definedName name="ah">#REF!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lfa">#REF!</definedName>
    <definedName name="Alfan">#REF!</definedName>
    <definedName name="All_Item">#REF!</definedName>
    <definedName name="ALPIN">#N/A</definedName>
    <definedName name="ALPJYOU">#N/A</definedName>
    <definedName name="ALPTOI">#N/A</definedName>
    <definedName name="am.">#REF!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pha">#REF!</definedName>
    <definedName name="anscount" hidden="1">1</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Q">#REF!</definedName>
    <definedName name="As_">#REF!</definedName>
    <definedName name="AS2DocOpenMode" hidden="1">"AS2DocumentEdit"</definedName>
    <definedName name="asd">#REF!</definedName>
    <definedName name="Asoc">#REF!</definedName>
    <definedName name="ASTM">#REF!</definedName>
    <definedName name="at1.5">#REF!</definedName>
    <definedName name="atg">#REF!</definedName>
    <definedName name="atgoi">#REF!</definedName>
    <definedName name="ATRAM">#REF!</definedName>
    <definedName name="Av">#REF!</definedName>
    <definedName name="b">#REF!</definedName>
    <definedName name="B.4">#REF!</definedName>
    <definedName name="B.MinBacLieu">#REF!</definedName>
    <definedName name="B_">#REF!</definedName>
    <definedName name="b_26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KLXLNX2">#REF!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60x">#REF!</definedName>
    <definedName name="b80x">#REF!</definedName>
    <definedName name="BABO">#REF!</definedName>
    <definedName name="bac2.5">#N/A</definedName>
    <definedName name="bac25d">#REF!</definedName>
    <definedName name="bac27d">#REF!</definedName>
    <definedName name="bac2d">#REF!</definedName>
    <definedName name="bac3.5">#N/A</definedName>
    <definedName name="bac35d">#REF!</definedName>
    <definedName name="bac37d">#REF!</definedName>
    <definedName name="bac3d">#REF!</definedName>
    <definedName name="bac4.5">#N/A</definedName>
    <definedName name="bac45d">#REF!</definedName>
    <definedName name="bac47d">#REF!</definedName>
    <definedName name="bac4d">#REF!</definedName>
    <definedName name="bac4d1">#REF!</definedName>
    <definedName name="BacKan">#REF!</definedName>
    <definedName name="bactham">#REF!</definedName>
    <definedName name="BAMUA1">#REF!</definedName>
    <definedName name="BAMUA2">#REF!</definedName>
    <definedName name="Ban_DH">#REF!</definedName>
    <definedName name="bang">#REF!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2">#REF!</definedName>
    <definedName name="BANG3">#REF!</definedName>
    <definedName name="bangchu">#REF!</definedName>
    <definedName name="BangGiaVL_Q">#REF!</definedName>
    <definedName name="BangMa">#REF!</definedName>
    <definedName name="bangtinh">#REF!</definedName>
    <definedName name="banQL" hidden="1">{"'Sheet1'!$L$16"}</definedName>
    <definedName name="baotai">#REF!</definedName>
    <definedName name="BarData">#REF!</definedName>
    <definedName name="BarData1">#REF!</definedName>
    <definedName name="Bardata2">#REF!</definedName>
    <definedName name="Bay">#REF!</definedName>
    <definedName name="BB">#REF!</definedName>
    <definedName name="Bbb">#REF!</definedName>
    <definedName name="bbbb">#REF!</definedName>
    <definedName name="bbcn">#REF!</definedName>
    <definedName name="Bbtt">#REF!</definedName>
    <definedName name="bbvuong">#REF!</definedName>
    <definedName name="Bc">#REF!</definedName>
    <definedName name="Bcb">#REF!</definedName>
    <definedName name="BCDKH">#REF!</definedName>
    <definedName name="BCDSCKC">#REF!</definedName>
    <definedName name="BCDSCKN">#REF!</definedName>
    <definedName name="BCDSDNC">#REF!</definedName>
    <definedName name="BCDSDNN">#REF!</definedName>
    <definedName name="Bctt">#REF!</definedName>
    <definedName name="BDAY">#REF!</definedName>
    <definedName name="bdd">1.5</definedName>
    <definedName name="BE">#REF!</definedName>
    <definedName name="BE100M">#REF!</definedName>
    <definedName name="BE50M">#REF!</definedName>
    <definedName name="beepsound">#REF!</definedName>
    <definedName name="ben">#REF!</definedName>
    <definedName name="bengam">#REF!</definedName>
    <definedName name="benuoc">#REF!</definedName>
    <definedName name="beta">#REF!</definedName>
    <definedName name="Bezugsfeld">#REF!</definedName>
    <definedName name="Bgc">#REF!</definedName>
    <definedName name="Bgiang" hidden="1">{"'Sheet1'!$L$16"}</definedName>
    <definedName name="BGS">#REF!</definedName>
    <definedName name="BHDB" hidden="1">{"'Sheet1'!$L$16"}</definedName>
    <definedName name="bia">#REF!</definedName>
    <definedName name="bienbao">#REF!</definedName>
    <definedName name="Binhduong">#REF!</definedName>
    <definedName name="Binhphuoc">#REF!</definedName>
    <definedName name="Bio_tec">#REF!</definedName>
    <definedName name="BL240HT">#REF!</definedName>
    <definedName name="BL280HT">#REF!</definedName>
    <definedName name="BL320HT">#REF!</definedName>
    <definedName name="Blc">#REF!</definedName>
    <definedName name="blkh">#REF!</definedName>
    <definedName name="blkh1">#REF!</definedName>
    <definedName name="BLOCK1">#REF!</definedName>
    <definedName name="BLOCK2">#REF!</definedName>
    <definedName name="BLOCK3">#REF!</definedName>
    <definedName name="BMCauDuongSat">#REF!</definedName>
    <definedName name="Bmn">#REF!</definedName>
    <definedName name="bN_fix">#REF!</definedName>
    <definedName name="Bnc">#REF!</definedName>
    <definedName name="Bng">#REF!</definedName>
    <definedName name="bomnuoc">#N/A</definedName>
    <definedName name="bomnuoc20cv">#N/A</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n">#REF!</definedName>
    <definedName name="bonnuocdien1.1">#REF!</definedName>
    <definedName name="Book2">#REF!</definedName>
    <definedName name="BOQ">#REF!</definedName>
    <definedName name="botda">#REF!</definedName>
    <definedName name="bp">#REF!</definedName>
    <definedName name="bpm">#REF!</definedName>
    <definedName name="Bptc">#REF!</definedName>
    <definedName name="BQLTB">#REF!</definedName>
    <definedName name="BQLXL">#REF!</definedName>
    <definedName name="Bs">#REF!</definedName>
    <definedName name="Bsb">#REF!</definedName>
    <definedName name="BSM">#REF!</definedName>
    <definedName name="Bstt">#REF!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aden">#REF!</definedName>
    <definedName name="btdbd">#REF!</definedName>
    <definedName name="btddn">#REF!</definedName>
    <definedName name="btdh">#REF!</definedName>
    <definedName name="btdqn">#REF!</definedName>
    <definedName name="btdqt">#REF!</definedName>
    <definedName name="bteqn">#REF!</definedName>
    <definedName name="BTGACHVO">#REF!</definedName>
    <definedName name="BTK">#REF!</definedName>
    <definedName name="btkn">#N/A</definedName>
    <definedName name="btl" hidden="1">{"'Sheet1'!$L$16"}</definedName>
    <definedName name="BTlotm100">#REF!</definedName>
    <definedName name="btm">#N/A</definedName>
    <definedName name="BTmin">#REF!</definedName>
    <definedName name="btr">#REF!</definedName>
    <definedName name="BTRAM">#REF!</definedName>
    <definedName name="btranh">#REF!</definedName>
    <definedName name="Btt">#REF!</definedName>
    <definedName name="BTtho">#REF!</definedName>
    <definedName name="BTtrung">#REF!</definedName>
    <definedName name="BU_CHENH_LECH_DZ0.4KV">#REF!</definedName>
    <definedName name="BU_CHENH_LECH_DZ22KV">#REF!</definedName>
    <definedName name="BU_CHENH_LECH_TBA">#REF!</definedName>
    <definedName name="Bua">#REF!</definedName>
    <definedName name="bua3.5">#N/A</definedName>
    <definedName name="buacan">#N/A</definedName>
    <definedName name="buarung">#N/A</definedName>
    <definedName name="bùc">{"Book1","Dt tonghop.xls"}</definedName>
    <definedName name="BuGia">#REF!</definedName>
    <definedName name="Bulongma">8700</definedName>
    <definedName name="Bulongthepcoctiepdia">#REF!</definedName>
    <definedName name="Button_1">"FORM_Bao_cao_cong_no_List"</definedName>
    <definedName name="bv">#REF!</definedName>
    <definedName name="BVCHOMOI">#REF!</definedName>
    <definedName name="BVCISUMMARY">#REF!</definedName>
    <definedName name="bvt">#REF!</definedName>
    <definedName name="bvtb">#REF!</definedName>
    <definedName name="bvttt">#REF!</definedName>
    <definedName name="bx">#REF!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nhanhP.Nam">#REF!</definedName>
    <definedName name="C.TBomMin">#REF!</definedName>
    <definedName name="C_">#REF!</definedName>
    <definedName name="C_1111">#REF!</definedName>
    <definedName name="C_1112">#REF!</definedName>
    <definedName name="C_1121">#REF!</definedName>
    <definedName name="C_1122">#REF!</definedName>
    <definedName name="C_1131">#REF!</definedName>
    <definedName name="C_1132">#REF!</definedName>
    <definedName name="C_131">#REF!</definedName>
    <definedName name="C_1331">#REF!</definedName>
    <definedName name="C_1332">#REF!</definedName>
    <definedName name="C_1338">#REF!</definedName>
    <definedName name="C_1388">#REF!</definedName>
    <definedName name="C_139">#REF!</definedName>
    <definedName name="C_141">#REF!</definedName>
    <definedName name="C_1421">#REF!</definedName>
    <definedName name="C_1422">#REF!</definedName>
    <definedName name="C_144">#REF!</definedName>
    <definedName name="C_152">#REF!</definedName>
    <definedName name="C_1531">#REF!</definedName>
    <definedName name="C_1532">#REF!</definedName>
    <definedName name="C_154">#REF!</definedName>
    <definedName name="C_155">#REF!</definedName>
    <definedName name="C_156">#REF!</definedName>
    <definedName name="C_2111">#REF!</definedName>
    <definedName name="C_2112">#REF!</definedName>
    <definedName name="C_2113">#REF!</definedName>
    <definedName name="C_2114">#REF!</definedName>
    <definedName name="C_2115">#REF!</definedName>
    <definedName name="C_2118">#REF!</definedName>
    <definedName name="C_2131">#REF!</definedName>
    <definedName name="C_2132">#REF!</definedName>
    <definedName name="C_2134">#REF!</definedName>
    <definedName name="C_2138">#REF!</definedName>
    <definedName name="C_2141">#REF!</definedName>
    <definedName name="C_2142">#REF!</definedName>
    <definedName name="C_2143">#REF!</definedName>
    <definedName name="C_2411">#REF!</definedName>
    <definedName name="C_244">#REF!</definedName>
    <definedName name="C_311">#REF!</definedName>
    <definedName name="C_315">#REF!</definedName>
    <definedName name="C_331">#REF!</definedName>
    <definedName name="C_33311">#REF!</definedName>
    <definedName name="C_33312">#REF!</definedName>
    <definedName name="C_3333">#REF!</definedName>
    <definedName name="C_3334">#REF!</definedName>
    <definedName name="C_3337">#REF!</definedName>
    <definedName name="C_3338">#REF!</definedName>
    <definedName name="C_3339">#REF!</definedName>
    <definedName name="C_334">#REF!</definedName>
    <definedName name="C_3383">#REF!</definedName>
    <definedName name="C_3384">#REF!</definedName>
    <definedName name="C_3388">#REF!</definedName>
    <definedName name="C_411">#REF!</definedName>
    <definedName name="C_412">#REF!</definedName>
    <definedName name="C_413">#REF!</definedName>
    <definedName name="C_415">#REF!</definedName>
    <definedName name="C_416">#REF!</definedName>
    <definedName name="C_4211">#REF!</definedName>
    <definedName name="C_4212">#REF!</definedName>
    <definedName name="C_441">#REF!</definedName>
    <definedName name="C_5111">#REF!</definedName>
    <definedName name="C_621">#REF!</definedName>
    <definedName name="C_622">#REF!</definedName>
    <definedName name="C_6271">#REF!</definedName>
    <definedName name="C_6272">#REF!</definedName>
    <definedName name="C_6273">#REF!</definedName>
    <definedName name="C_6274">#REF!</definedName>
    <definedName name="C_6277">#REF!</definedName>
    <definedName name="C_6278">#REF!</definedName>
    <definedName name="C_632">#REF!</definedName>
    <definedName name="C_6412">#REF!</definedName>
    <definedName name="C_6417">#REF!</definedName>
    <definedName name="C_6421">#REF!</definedName>
    <definedName name="C_6422">#REF!</definedName>
    <definedName name="C_6423">#REF!</definedName>
    <definedName name="C_6424">#REF!</definedName>
    <definedName name="C_6425">#REF!</definedName>
    <definedName name="C_6427">#REF!</definedName>
    <definedName name="C_6428">#REF!</definedName>
    <definedName name="C_711">#REF!</definedName>
    <definedName name="C_721">#REF!</definedName>
    <definedName name="C_811">#REF!</definedName>
    <definedName name="C_821">#REF!</definedName>
    <definedName name="C_911">#REF!</definedName>
    <definedName name="C_GTGTKT">#REF!</definedName>
    <definedName name="c_k">#REF!</definedName>
    <definedName name="C_LENGTH">#REF!</definedName>
    <definedName name="c_n">#REF!</definedName>
    <definedName name="C_NPT">#REF!</definedName>
    <definedName name="C_P">#REF!</definedName>
    <definedName name="C_TG">#REF!</definedName>
    <definedName name="C_TM">#REF!</definedName>
    <definedName name="C_TSCD">#REF!</definedName>
    <definedName name="C_TSLD">#REF!</definedName>
    <definedName name="C_V">#REF!</definedName>
    <definedName name="C_WIDTH">#REF!</definedName>
    <definedName name="C2.7">#REF!</definedName>
    <definedName name="C3.0">#REF!</definedName>
    <definedName name="C3.5">#REF!</definedName>
    <definedName name="C3.7">#REF!</definedName>
    <definedName name="C4.0">#REF!</definedName>
    <definedName name="c5.">#REF!</definedName>
    <definedName name="ca">#REF!</definedName>
    <definedName name="ca.1111">#REF!</definedName>
    <definedName name="ca.1111.th">#REF!</definedName>
    <definedName name="CA_PTVT">#REF!</definedName>
    <definedName name="cac">#REF!</definedName>
    <definedName name="CACAU">298161</definedName>
    <definedName name="Cachdienchuoi">#REF!</definedName>
    <definedName name="Cachdiendung">#REF!</definedName>
    <definedName name="Cachdienhaap">#REF!</definedName>
    <definedName name="CAMTC">#REF!</definedName>
    <definedName name="CanBQL">#REF!</definedName>
    <definedName name="CanLePhi">#REF!</definedName>
    <definedName name="CanMT">#REF!</definedName>
    <definedName name="cao">#REF!</definedName>
    <definedName name="cap">#REF!</definedName>
    <definedName name="Cap_DUL_doc_B">#REF!</definedName>
    <definedName name="CAP_DUL_ngang_B">#REF!</definedName>
    <definedName name="cap0.7">#REF!</definedName>
    <definedName name="CAP3BABE">#REF!</definedName>
    <definedName name="Capngam">#REF!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sing">#N/A</definedName>
    <definedName name="catchuan">#REF!</definedName>
    <definedName name="catdap">#N/A</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ong">#N/A</definedName>
    <definedName name="CATREC">#N/A</definedName>
    <definedName name="catsan">#REF!</definedName>
    <definedName name="CATSYU">#N/A</definedName>
    <definedName name="catthep">#N/A</definedName>
    <definedName name="catuon">#N/A</definedName>
    <definedName name="catvang">#REF!</definedName>
    <definedName name="catxay">#REF!</definedName>
    <definedName name="Cau_DaiTu">#REF!</definedName>
    <definedName name="Cau_MaiDich">#REF!</definedName>
    <definedName name="cau_nho">#REF!</definedName>
    <definedName name="Cau_ThanhXuan">#REF!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y">#REF!</definedName>
    <definedName name="caychong">#REF!</definedName>
    <definedName name="CayXanh">#REF!</definedName>
    <definedName name="cayxoi108">#N/A</definedName>
    <definedName name="cayxoi110">#N/A</definedName>
    <definedName name="cayxoi75">#N/A</definedName>
    <definedName name="CB">#REF!</definedName>
    <definedName name="CBA35HT">#REF!</definedName>
    <definedName name="CBA50HT">#REF!</definedName>
    <definedName name="CBA70HT">#REF!</definedName>
    <definedName name="CBE50M">#REF!</definedName>
    <definedName name="CBP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cc" hidden="1">{"'Sheet1'!$L$16"}</definedName>
    <definedName name="cch">#REF!</definedName>
    <definedName name="cchong">#REF!</definedName>
    <definedName name="CCS">#REF!</definedName>
    <definedName name="CCT">#REF!</definedName>
    <definedName name="CDAY">#REF!</definedName>
    <definedName name="CDBT">#REF!</definedName>
    <definedName name="CDCK">#REF!</definedName>
    <definedName name="CDCN">#REF!</definedName>
    <definedName name="CDCT">#REF!</definedName>
    <definedName name="CDCTK">#REF!</definedName>
    <definedName name="CDCU">#REF!</definedName>
    <definedName name="CDD">#REF!</definedName>
    <definedName name="CDDD1PHA">#REF!</definedName>
    <definedName name="CDDD3PHA">#REF!</definedName>
    <definedName name="CDHT">#REF!</definedName>
    <definedName name="cdkt">#REF!</definedName>
    <definedName name="CDNDT">#REF!</definedName>
    <definedName name="CDNU">#REF!</definedName>
    <definedName name="Cdnum">#REF!</definedName>
    <definedName name="Cdo_8bat">#REF!</definedName>
    <definedName name="Cdo_TK50">#REF!</definedName>
    <definedName name="cdps">#REF!</definedName>
    <definedName name="CDT">#REF!</definedName>
    <definedName name="CDVAÄN_CHUYEÅN">#REF!</definedName>
    <definedName name="CDVC">#REF!</definedName>
    <definedName name="Céng">#REF!</definedName>
    <definedName name="cfc">#REF!</definedName>
    <definedName name="cfk">#REF!</definedName>
    <definedName name="C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eck_ATB">#REF!</definedName>
    <definedName name="Check_Levlling">#REF!</definedName>
    <definedName name="chi_tiÕt_vËt_liÖu___nh_n_c_ng___m_y_thi_c_ng">#REF!</definedName>
    <definedName name="ChieuSang">#REF!</definedName>
    <definedName name="chilk" hidden="1">{"'Sheet1'!$L$16"}</definedName>
    <definedName name="Chin">#REF!</definedName>
    <definedName name="CHIÕt_TÝnh_0_4_II">#REF!</definedName>
    <definedName name="ChiPhiChung">#REF!</definedName>
    <definedName name="chiphituvan">#REF!</definedName>
    <definedName name="CHIPHIVANCHUYEN">#REF!</definedName>
    <definedName name="chitietdao">#REF!</definedName>
    <definedName name="chk">#REF!</definedName>
    <definedName name="chl" hidden="1">{"'Sheet1'!$L$16"}</definedName>
    <definedName name="choiquet">#N/A</definedName>
    <definedName name="chon">#REF!</definedName>
    <definedName name="chon1">#REF!</definedName>
    <definedName name="chon2">#REF!</definedName>
    <definedName name="chon3">#REF!</definedName>
    <definedName name="ChonA">#REF!</definedName>
    <definedName name="CHORABOCBO">#REF!</definedName>
    <definedName name="Chs_bq">#REF!</definedName>
    <definedName name="Chsau">#REF!</definedName>
    <definedName name="chuc1">#REF!</definedName>
    <definedName name="chung">66</definedName>
    <definedName name="Chupdaucapcongotnong">#REF!</definedName>
    <definedName name="chuyen" hidden="1">{"'Sheet1'!$L$16"}</definedName>
    <definedName name="CI_PTVT">#REF!</definedName>
    <definedName name="City">#REF!</definedName>
    <definedName name="CK">#REF!</definedName>
    <definedName name="ckn">#N/A</definedName>
    <definedName name="ckna">#N/A</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a">#REF!</definedName>
    <definedName name="CLECH_0.4">#REF!</definedName>
    <definedName name="CLECT">#REF!</definedName>
    <definedName name="CLGia">#REF!</definedName>
    <definedName name="CLIEOS">#REF!</definedName>
    <definedName name="CLVC3">0.1</definedName>
    <definedName name="CLVC35">#REF!</definedName>
    <definedName name="CLVCTB">#REF!</definedName>
    <definedName name="cmc">#REF!</definedName>
    <definedName name="cn">#REF!</definedName>
    <definedName name="cN_fix">#REF!</definedName>
    <definedName name="CN_RC1">#REF!</definedName>
    <definedName name="CN_RC2">#REF!</definedName>
    <definedName name="CN_Rnha">#REF!</definedName>
    <definedName name="CN_Rs">#REF!</definedName>
    <definedName name="CNC">#REF!</definedName>
    <definedName name="CND">#REF!</definedName>
    <definedName name="cNden">#REF!</definedName>
    <definedName name="cne">#REF!</definedName>
    <definedName name="Cneo_8bat">#REF!</definedName>
    <definedName name="Cneo_TK50">#REF!</definedName>
    <definedName name="CNG">#REF!</definedName>
    <definedName name="Co">#REF!</definedName>
    <definedName name="co.">#REF!</definedName>
    <definedName name="co..">#REF!</definedName>
    <definedName name="COC_1.2">#REF!</definedName>
    <definedName name="Coc_2m">#REF!</definedName>
    <definedName name="Cocbetong">#REF!</definedName>
    <definedName name="cocbtct">#REF!</definedName>
    <definedName name="cocot">#REF!</definedName>
    <definedName name="cocott">#REF!</definedName>
    <definedName name="COCTIEU">#REF!</definedName>
    <definedName name="CocTieu_Bienbao">#REF!</definedName>
    <definedName name="coctre">#REF!</definedName>
    <definedName name="cocvt">#N/A</definedName>
    <definedName name="Code" hidden="1">#REF!</definedName>
    <definedName name="code2">#REF!</definedName>
    <definedName name="code3">#REF!</definedName>
    <definedName name="code4">#REF!</definedName>
    <definedName name="Cöï_ly_vaän_chuyeãn">#REF!</definedName>
    <definedName name="CÖÏ_LY_VAÄN_CHUYEÅN">#REF!</definedName>
    <definedName name="Combined_A">#N/A</definedName>
    <definedName name="Combined_B">#N/A</definedName>
    <definedName name="COMMON">#REF!</definedName>
    <definedName name="comong">#REF!</definedName>
    <definedName name="Company">#REF!</definedName>
    <definedName name="CON_DUCT">#REF!</definedName>
    <definedName name="CON_EQP_COS">#REF!</definedName>
    <definedName name="CON_EQP_COST">#REF!</definedName>
    <definedName name="cong">#N/A</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hop">#REF!</definedName>
    <definedName name="conglanhto">#REF!</definedName>
    <definedName name="congmong">#REF!</definedName>
    <definedName name="congmongbang">#REF!</definedName>
    <definedName name="congmongdon">#REF!</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ppha">#REF!</definedName>
    <definedName name="Cos_tec">#REF!</definedName>
    <definedName name="Cost">#REF!</definedName>
    <definedName name="cot7.5">#REF!</definedName>
    <definedName name="cot8.5">#REF!</definedName>
    <definedName name="CotBTtronVuong">#REF!</definedName>
    <definedName name="cotdo">#REF!</definedName>
    <definedName name="CotM">#REF!</definedName>
    <definedName name="Cotsatma">9726</definedName>
    <definedName name="CotSau">#REF!</definedName>
    <definedName name="Cotthepma">9726</definedName>
    <definedName name="cottron">#REF!</definedName>
    <definedName name="cotvuong">#REF!</definedName>
    <definedName name="COÙ">#REF!</definedName>
    <definedName name="Country">#REF!</definedName>
    <definedName name="counxlkcs">#REF!</definedName>
    <definedName name="couxlkcs">#REF!</definedName>
    <definedName name="couxlkd">#REF!</definedName>
    <definedName name="couxlkh">#REF!</definedName>
    <definedName name="couxlktnl">#REF!</definedName>
    <definedName name="couxlkttv">#REF!</definedName>
    <definedName name="couxlpxsx">#REF!</definedName>
    <definedName name="couxltc">#REF!</definedName>
    <definedName name="COVER">#REF!</definedName>
    <definedName name="CP" hidden="1">#REF!</definedName>
    <definedName name="cp.1">#REF!</definedName>
    <definedName name="cp.2">#REF!</definedName>
    <definedName name="cp0x4">#REF!</definedName>
    <definedName name="cpc">#REF!</definedName>
    <definedName name="cpcat">#REF!</definedName>
    <definedName name="cpcc">#REF!</definedName>
    <definedName name="cpcd">#REF!</definedName>
    <definedName name="cpddhh">#REF!</definedName>
    <definedName name="CPHA">#REF!</definedName>
    <definedName name="CPK">#REF!</definedName>
    <definedName name="cpmtc">#REF!</definedName>
    <definedName name="cpnc">#REF!</definedName>
    <definedName name="cps">#REF!</definedName>
    <definedName name="CPT">#REF!</definedName>
    <definedName name="CPTB">#REF!</definedName>
    <definedName name="CPTK">#REF!</definedName>
    <definedName name="cptt">#REF!</definedName>
    <definedName name="CPVC100">#REF!</definedName>
    <definedName name="CPVC35">#REF!</definedName>
    <definedName name="cpvl">#REF!</definedName>
    <definedName name="CQM">#REF!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opEstablishmentWage">#REF!</definedName>
    <definedName name="CropManagementWage">#REF!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SMBA">#REF!</definedName>
    <definedName name="ct" hidden="1">{"'Sheet1'!$L$16"}</definedName>
    <definedName name="CT_50">#REF!</definedName>
    <definedName name="CT_KSTK">#REF!</definedName>
    <definedName name="CT_MCX">#REF!</definedName>
    <definedName name="CT0.4">#REF!</definedName>
    <definedName name="CTBL">#REF!</definedName>
    <definedName name="CTCT">#REF!</definedName>
    <definedName name="CTCT1" hidden="1">{"'Sheet1'!$L$16"}</definedName>
    <definedName name="ctdn9697">#REF!</definedName>
    <definedName name="CTDZ">#REF!</definedName>
    <definedName name="CTDz35">#REF!</definedName>
    <definedName name="ctiep">#REF!</definedName>
    <definedName name="CTIET">#REF!</definedName>
    <definedName name="ctieu" hidden="1">{"'Sheet1'!$L$16"}</definedName>
    <definedName name="ctmai">#REF!</definedName>
    <definedName name="CTN">#REF!</definedName>
    <definedName name="ctong">#REF!</definedName>
    <definedName name="ctr">#REF!</definedName>
    <definedName name="CTRAM">#REF!</definedName>
    <definedName name="ctre">#REF!</definedName>
    <definedName name="CTTAICHO">#REF!</definedName>
    <definedName name="CTY_TNHH_SX_TM__NHÖ_QUYEÀN">#N/A</definedName>
    <definedName name="cu">#REF!</definedName>
    <definedName name="CU_LY">#REF!</definedName>
    <definedName name="CU_LY_VAN_CHUYEN_GIA_QUYEN">#REF!</definedName>
    <definedName name="CU_LY_VAN_CHUYEN_THU_CONG">#REF!</definedName>
    <definedName name="cuaong">#N/A</definedName>
    <definedName name="CuLy">#REF!</definedName>
    <definedName name="CuLy_Q">#REF!</definedName>
    <definedName name="CumXaQuangKheBaBe">#REF!</definedName>
    <definedName name="CumXaTanAnNaRi">#REF!</definedName>
    <definedName name="CumXaThanhMaiChoMoi">#REF!</definedName>
    <definedName name="cun">#REF!</definedName>
    <definedName name="cuoc_vc">#REF!</definedName>
    <definedName name="CuocVC">#REF!</definedName>
    <definedName name="cuond">#REF!</definedName>
    <definedName name="Cuong" hidden="1">{"'Sheet1'!$L$16"}</definedName>
    <definedName name="cuonong">#N/A</definedName>
    <definedName name="CURRENCY">#REF!</definedName>
    <definedName name="Currency_tec">#REF!</definedName>
    <definedName name="cutram">#REF!</definedName>
    <definedName name="CVC">#REF!</definedName>
    <definedName name="CVC_Q">#REF!</definedName>
    <definedName name="CX">#REF!</definedName>
    <definedName name="cxm">#REF!</definedName>
    <definedName name="d" hidden="1">{"'Sheet1'!$L$16"}</definedName>
    <definedName name="Ð">#N/A</definedName>
    <definedName name="d_">#REF!</definedName>
    <definedName name="D_7101A_B">#REF!</definedName>
    <definedName name="D_L">#REF!</definedName>
    <definedName name="D_n">#REF!</definedName>
    <definedName name="d0.5">#REF!</definedName>
    <definedName name="d05x1">#REF!</definedName>
    <definedName name="d1.2">#REF!</definedName>
    <definedName name="d1_">#REF!</definedName>
    <definedName name="d1A">#REF!</definedName>
    <definedName name="D1Z">#REF!</definedName>
    <definedName name="d2.4">#REF!</definedName>
    <definedName name="d2_">#REF!</definedName>
    <definedName name="d2A">#REF!</definedName>
    <definedName name="d3_">#REF!</definedName>
    <definedName name="d3A">#REF!</definedName>
    <definedName name="d4.6">#REF!</definedName>
    <definedName name="d4A">#REF!</definedName>
    <definedName name="D4Z">#REF!</definedName>
    <definedName name="d6.8">#REF!</definedName>
    <definedName name="da0.5x1">#REF!</definedName>
    <definedName name="da05.1">#REF!</definedName>
    <definedName name="da1.2">#REF!</definedName>
    <definedName name="da1x0.5">#N/A</definedName>
    <definedName name="da1x22">#REF!</definedName>
    <definedName name="da1x23">#REF!</definedName>
    <definedName name="da1x24">#REF!</definedName>
    <definedName name="da1x25">#REF!</definedName>
    <definedName name="da2.4">#REF!</definedName>
    <definedName name="da4.6">#REF!</definedName>
    <definedName name="da4x7">#REF!</definedName>
    <definedName name="da5x7">#REF!</definedName>
    <definedName name="DACAN">#REF!</definedName>
    <definedName name="dacat">#N/A</definedName>
    <definedName name="dah">#REF!</definedName>
    <definedName name="dahb">#REF!</definedName>
    <definedName name="dahg">#REF!</definedName>
    <definedName name="dahnlt">#REF!</definedName>
    <definedName name="dam">#REF!</definedName>
    <definedName name="dam_24">#REF!</definedName>
    <definedName name="dama">#REF!</definedName>
    <definedName name="damban0.4">#REF!</definedName>
    <definedName name="damban0.6">#REF!</definedName>
    <definedName name="damban0.8">#REF!</definedName>
    <definedName name="damban1">#N/A</definedName>
    <definedName name="dambaoGT">#REF!</definedName>
    <definedName name="damcanh1">#REF!</definedName>
    <definedName name="damchancuu5.5">#REF!</definedName>
    <definedName name="damchancuu9">#REF!</definedName>
    <definedName name="damdui0.6">#REF!</definedName>
    <definedName name="damdui0.8">#REF!</definedName>
    <definedName name="damdui1">#REF!</definedName>
    <definedName name="damdui2.8">#REF!</definedName>
    <definedName name="DamNgang">#REF!</definedName>
    <definedName name="damrung15">#REF!</definedName>
    <definedName name="damrung18">#REF!</definedName>
    <definedName name="damrung8">#REF!</definedName>
    <definedName name="damtay60">#REF!</definedName>
    <definedName name="damtay80">#REF!</definedName>
    <definedName name="DANCUPHOMOI">#REF!</definedName>
    <definedName name="danducsan">#REF!</definedName>
    <definedName name="DANHMUCVN">#REF!</definedName>
    <definedName name="dao">#REF!</definedName>
    <definedName name="DAO_DAT">#REF!</definedName>
    <definedName name="dao0.4">#N/A</definedName>
    <definedName name="dao0.6">#N/A</definedName>
    <definedName name="dao0.8">#N/A</definedName>
    <definedName name="dao1.2">#N/A</definedName>
    <definedName name="dao1.25">#N/A</definedName>
    <definedName name="DAOBUN">#REF!</definedName>
    <definedName name="DAODA">#REF!</definedName>
    <definedName name="DAODAT">#REF!</definedName>
    <definedName name="DAOMAY">#REF!</definedName>
    <definedName name="DapChoTinhChoMoi">#REF!</definedName>
    <definedName name="dapdbm1">#REF!</definedName>
    <definedName name="dapdbm2">#REF!</definedName>
    <definedName name="DapLangSanNaRi">#REF!</definedName>
    <definedName name="DapLuongThuongNaRi">#REF!</definedName>
    <definedName name="DAPTC">#REF!</definedName>
    <definedName name="DAPTONGCHAO">#REF!</definedName>
    <definedName name="DAT">#REF!</definedName>
    <definedName name="data">#REF!</definedName>
    <definedName name="DATA_DATA2_List">#REF!</definedName>
    <definedName name="data1" hidden="1">#REF!</definedName>
    <definedName name="Data11">#REF!</definedName>
    <definedName name="data2">#REF!</definedName>
    <definedName name="data3" hidden="1">#REF!</definedName>
    <definedName name="Data41">#REF!</definedName>
    <definedName name="_xlnm.Database">#REF!</definedName>
    <definedName name="DATATKDT">#REF!</definedName>
    <definedName name="DATDAO">#REF!</definedName>
    <definedName name="datdo">#REF!</definedName>
    <definedName name="dathai">#REF!</definedName>
    <definedName name="datnen">#REF!</definedName>
    <definedName name="DATSATTHD">#REF!</definedName>
    <definedName name="Daucapcongotnong">#REF!</definedName>
    <definedName name="Daucaplapdattrongvangoainha">#REF!</definedName>
    <definedName name="DaucotdongcuaUc">#REF!</definedName>
    <definedName name="Daucotdongnhom">#REF!</definedName>
    <definedName name="dauma">#REF!</definedName>
    <definedName name="daunoi">#REF!</definedName>
    <definedName name="Daunoinhomdong">#REF!</definedName>
    <definedName name="day">#REF!</definedName>
    <definedName name="dayAE35">#REF!</definedName>
    <definedName name="dayAE50">#REF!</definedName>
    <definedName name="dayAE70">#REF!</definedName>
    <definedName name="dayAE95">#REF!</definedName>
    <definedName name="dayccham">#REF!</definedName>
    <definedName name="DayCEV">#REF!</definedName>
    <definedName name="daychay">#N/A</definedName>
    <definedName name="daydien">#REF!</definedName>
    <definedName name="daymong">#REF!</definedName>
    <definedName name="dayno">#REF!</definedName>
    <definedName name="dba">#REF!</definedName>
    <definedName name="dban">#REF!</definedName>
    <definedName name="DBASE">#REF!</definedName>
    <definedName name="DBGT">#REF!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BULLVA">#REF!</definedName>
    <definedName name="dc">#REF!</definedName>
    <definedName name="dche">#REF!</definedName>
    <definedName name="DCL_22">12117600</definedName>
    <definedName name="DCL_35">25490000</definedName>
    <definedName name="DÇm_33">#REF!</definedName>
    <definedName name="dctc35">#REF!</definedName>
    <definedName name="DD">#REF!</definedName>
    <definedName name="ddabm">#REF!</definedName>
    <definedName name="ddam">#REF!</definedName>
    <definedName name="ddbm500">#REF!</definedName>
    <definedName name="ddd" hidden="1">{"'Sheet1'!$L$16"}</definedName>
    <definedName name="dden">#REF!</definedName>
    <definedName name="DDHT">#REF!</definedName>
    <definedName name="DDM">#REF!</definedName>
    <definedName name="de">#REF!</definedName>
    <definedName name="deA">#REF!</definedName>
    <definedName name="dec" hidden="1">{"Offgrid",#N/A,FALSE,"OFFGRID";"Region",#N/A,FALSE,"REGION";"Offgrid -2",#N/A,FALSE,"OFFGRID";"WTP",#N/A,FALSE,"WTP";"WTP -2",#N/A,FALSE,"WTP";"Project",#N/A,FALSE,"PROJECT";"Summary -2",#N/A,FALSE,"SUMMARY"}</definedName>
    <definedName name="Delta">#N/A</definedName>
    <definedName name="den_bu">#REF!</definedName>
    <definedName name="denbu">#REF!</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hidden="1">{"'Sheet1'!$L$16"}</definedName>
    <definedName name="dflk">#N/A</definedName>
    <definedName name="DG.Dam">#REF!</definedName>
    <definedName name="DG.Duong">#REF!</definedName>
    <definedName name="DG.Matcau">#REF!</definedName>
    <definedName name="DG.Phanduoi">#REF!</definedName>
    <definedName name="dg_5cau">#REF!</definedName>
    <definedName name="DG_M_C_X">#REF!</definedName>
    <definedName name="DG1M3BETONG">#REF!</definedName>
    <definedName name="dgbdII">#REF!</definedName>
    <definedName name="dgc">#REF!</definedName>
    <definedName name="DGCT_T.Quy_P.Thuy_Q">#N/A</definedName>
    <definedName name="DGCT_TRAUQUYPHUTHUY_HN">#N/A</definedName>
    <definedName name="DGCT1">#REF!</definedName>
    <definedName name="DGCT2">#REF!</definedName>
    <definedName name="DGCTI592">#REF!</definedName>
    <definedName name="dgd">#REF!</definedName>
    <definedName name="dgfg" hidden="1">{"'Sheet1'!$L$16"}</definedName>
    <definedName name="DGIA1">#REF!</definedName>
    <definedName name="DGIA10">#REF!</definedName>
    <definedName name="DGIA11">#REF!</definedName>
    <definedName name="DGIA2">#REF!</definedName>
    <definedName name="DGIA3">#REF!</definedName>
    <definedName name="DGIA4">#REF!</definedName>
    <definedName name="DGIA5">#REF!</definedName>
    <definedName name="DGIA6">#REF!</definedName>
    <definedName name="DGIA7">#REF!</definedName>
    <definedName name="DGIA8">#REF!</definedName>
    <definedName name="DGIA9">#REF!</definedName>
    <definedName name="DGiaDZ">#REF!</definedName>
    <definedName name="DGiaNCTr">#REF!</definedName>
    <definedName name="DGiaTBA">#REF!</definedName>
    <definedName name="DGiaTr">#REF!</definedName>
    <definedName name="dgnc">#REF!</definedName>
    <definedName name="dgqndn">#REF!</definedName>
    <definedName name="DGR">#REF!</definedName>
    <definedName name="DGTV">#REF!</definedName>
    <definedName name="dgvl">#REF!</definedName>
    <definedName name="DGVtu">#REF!</definedName>
    <definedName name="dhb">#REF!</definedName>
    <definedName name="dhoc">#REF!</definedName>
    <definedName name="dhom">#REF!</definedName>
    <definedName name="dien" hidden="1">{"'Sheet1'!$L$16"}</definedName>
    <definedName name="DienBulVa">#REF!</definedName>
    <definedName name="DienCaoTRi">#REF!</definedName>
    <definedName name="DienDucXuan">#REF!</definedName>
    <definedName name="DienKimHy">#REF!</definedName>
    <definedName name="DienNuoc">#REF!</definedName>
    <definedName name="DienQuanBinh">#REF!</definedName>
    <definedName name="DienTanLap">#REF!</definedName>
    <definedName name="DienThanhBinhChoMoi">#REF!</definedName>
    <definedName name="dientichck">#REF!</definedName>
    <definedName name="DienXaKhangNinhChoMoi">#REF!</definedName>
    <definedName name="DienXaNongHaChoMoi">#REF!</definedName>
    <definedName name="DienXuanLac">#REF!</definedName>
    <definedName name="diezel">#REF!</definedName>
    <definedName name="dim">#REF!</definedName>
    <definedName name="dinh">#REF!</definedName>
    <definedName name="dinh2">#REF!</definedName>
    <definedName name="dinhmong">#REF!</definedName>
    <definedName name="Dinhmuc">#REF!</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#REF!</definedName>
    <definedName name="DLCC">#REF!</definedName>
    <definedName name="dm56bxd">#REF!</definedName>
    <definedName name="DMAY">#REF!</definedName>
    <definedName name="DMGT">#REF!</definedName>
    <definedName name="dmh">#REF!</definedName>
    <definedName name="DMlapdatxa">#REF!</definedName>
    <definedName name="DMTK">#REF!</definedName>
    <definedName name="DMTL">#REF!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anI_2">#REF!</definedName>
    <definedName name="DoanII_2">#REF!</definedName>
    <definedName name="dobt">#REF!</definedName>
    <definedName name="DOC">#REF!</definedName>
    <definedName name="doclb">#REF!</definedName>
    <definedName name="Document_array">{"Book1"}</definedName>
    <definedName name="Documents_array">#REF!</definedName>
    <definedName name="DÖÏ_THAÀU">#REF!</definedName>
    <definedName name="Doku">#REF!</definedName>
    <definedName name="dolcb">#REF!</definedName>
    <definedName name="Domgia4">#REF!</definedName>
    <definedName name="DON_GIA_3282">#REF!</definedName>
    <definedName name="DON_GIA_3283">#REF!</definedName>
    <definedName name="DON_GIA_3285">#REF!</definedName>
    <definedName name="DON_GIA_VAN_CHUYEN_36">#REF!</definedName>
    <definedName name="Dong_A">#N/A</definedName>
    <definedName name="Dong_B">#N/A</definedName>
    <definedName name="Dongia2">#REF!</definedName>
    <definedName name="Dongia3">#REF!</definedName>
    <definedName name="Dongia4">#REF!</definedName>
    <definedName name="Dongia5">#REF!</definedName>
    <definedName name="Dongia6">#REF!</definedName>
    <definedName name="dongiangang">#REF!</definedName>
    <definedName name="dongiavanchuyen">#REF!</definedName>
    <definedName name="DPHT250">#REF!</definedName>
    <definedName name="DPHT350">#REF!</definedName>
    <definedName name="DPHT50">#REF!</definedName>
    <definedName name="drda">#REF!</definedName>
    <definedName name="drdat">#REF!</definedName>
    <definedName name="drn">#REF!</definedName>
    <definedName name="Drop1">"Drop Down 3"</definedName>
    <definedName name="Drop2">#N/A</definedName>
    <definedName name="Drop3">#N/A</definedName>
    <definedName name="drop4">#N/A</definedName>
    <definedName name="dry..">#REF!</definedName>
    <definedName name="ds">#REF!</definedName>
    <definedName name="DS_CTY">#REF!</definedName>
    <definedName name="Ds1_">#REF!</definedName>
    <definedName name="DS1p1vc">#REF!</definedName>
    <definedName name="ds1pnc">#REF!</definedName>
    <definedName name="ds1pvl">#REF!</definedName>
    <definedName name="Ds2_">#REF!</definedName>
    <definedName name="ds3pctnc">#REF!</definedName>
    <definedName name="ds3pctvc">#REF!</definedName>
    <definedName name="ds3pctvl">#REF!</definedName>
    <definedName name="ds3pnc">#REF!</definedName>
    <definedName name="ds3pvl">#REF!</definedName>
    <definedName name="dsfsdf" hidden="1">{"'Sheet1'!$L$16"}</definedName>
    <definedName name="dsjk" hidden="1">{"'Sheet1'!$L$16"}</definedName>
    <definedName name="DSNC">#REF!</definedName>
    <definedName name="DSNL">#REF!</definedName>
    <definedName name="Dsoc">#REF!</definedName>
    <definedName name="DSPK1p1nc">#REF!</definedName>
    <definedName name="DSPK1p1vl">#REF!</definedName>
    <definedName name="DSPK1pnc">#REF!</definedName>
    <definedName name="DSPK1pvl">#REF!</definedName>
    <definedName name="DSTD_Clear">#N/A</definedName>
    <definedName name="DSUMDATA">#REF!</definedName>
    <definedName name="Dt_">#REF!</definedName>
    <definedName name="DT_VKHNN">#REF!</definedName>
    <definedName name="dtc">#REF!</definedName>
    <definedName name="DTCTANG_BD">#REF!</definedName>
    <definedName name="DTCTANG_HT_BD">#REF!</definedName>
    <definedName name="DTCTANG_HT_KT">#REF!</definedName>
    <definedName name="DTCTANG_KT">#REF!</definedName>
    <definedName name="dtdt">#REF!</definedName>
    <definedName name="dthaihh">#REF!</definedName>
    <definedName name="dthft" hidden="1">{"'Sheet1'!$L$16"}</definedName>
    <definedName name="DTHU">#REF!</definedName>
    <definedName name="dtich1">#REF!</definedName>
    <definedName name="dtich2">#REF!</definedName>
    <definedName name="dtich3">#REF!</definedName>
    <definedName name="dtich4">#REF!</definedName>
    <definedName name="dtich5">#REF!</definedName>
    <definedName name="dtich6">#REF!</definedName>
    <definedName name="DTLA">#REF!</definedName>
    <definedName name="DTT">#REF!</definedName>
    <definedName name="dttdb">#REF!</definedName>
    <definedName name="dttdg">#REF!</definedName>
    <definedName name="DU_TOAN_CHI_TIET_CONG_TO">#REF!</definedName>
    <definedName name="DU_TOAN_CHI_TIET_DZ22KV">#REF!</definedName>
    <definedName name="DU_TOAN_CHI_TIET_KHO_BAI">#REF!</definedName>
    <definedName name="DUANCSHT135">#REF!</definedName>
    <definedName name="DUANHAONGHIA">#REF!</definedName>
    <definedName name="duc" hidden="1">{"'Sheet1'!$L$16"}</definedName>
    <definedName name="duccong">#N/A</definedName>
    <definedName name="dui">#REF!</definedName>
    <definedName name="duoi">#REF!</definedName>
    <definedName name="DuongDongPhucBaBe">#REF!</definedName>
    <definedName name="DuongN3">#REF!</definedName>
    <definedName name="DuongPhoMoi36M">#REF!</definedName>
    <definedName name="DuongTrucChinh41M">#REF!</definedName>
    <definedName name="DUT">#REF!</definedName>
    <definedName name="DutoanDongmo">#REF!</definedName>
    <definedName name="DVTPPTHBC">#REF!</definedName>
    <definedName name="dxd">#REF!</definedName>
    <definedName name="DZ_04">#REF!</definedName>
    <definedName name="DZ_35">#REF!</definedName>
    <definedName name="Ea">#REF!</definedName>
    <definedName name="Eb">#REF!</definedName>
    <definedName name="Ebdam">#REF!</definedName>
    <definedName name="EBT">#REF!</definedName>
    <definedName name="Ecdc">#REF!</definedName>
    <definedName name="Ecot1">#REF!</definedName>
    <definedName name="EDR">#REF!</definedName>
    <definedName name="eee">#REF!</definedName>
    <definedName name="Eff_min">#REF!</definedName>
    <definedName name="Ei">#REF!</definedName>
    <definedName name="EL2.">#REF!</definedName>
    <definedName name="Email">#REF!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o">#REF!</definedName>
    <definedName name="epcoc">#N/A</definedName>
    <definedName name="EQ">#REF!</definedName>
    <definedName name="EQI">#REF!</definedName>
    <definedName name="EQP">#REF!</definedName>
    <definedName name="eqtrwy" hidden="1">{"'Sheet1'!$L$16"}</definedName>
    <definedName name="Er">#REF!</definedName>
    <definedName name="Est._Vol">#REF!</definedName>
    <definedName name="ETCDC">#REF!</definedName>
    <definedName name="EVNB">#REF!</definedName>
    <definedName name="EXC">#N/A</definedName>
    <definedName name="EXCH">#N/A</definedName>
    <definedName name="EXPORT">#REF!</definedName>
    <definedName name="_xlnm.Extract">#REF!</definedName>
    <definedName name="f">#REF!</definedName>
    <definedName name="F_Class1">#REF!</definedName>
    <definedName name="F_Class2">#REF!</definedName>
    <definedName name="F_Class3">#REF!</definedName>
    <definedName name="F_Class4">#REF!</definedName>
    <definedName name="F_Class5">#REF!</definedName>
    <definedName name="F1bo">#REF!</definedName>
    <definedName name="F20B86">#REF!</definedName>
    <definedName name="f82E46">#N/A</definedName>
    <definedName name="fa">#REF!</definedName>
    <definedName name="fac">#REF!</definedName>
    <definedName name="FACTOR">#REF!</definedName>
    <definedName name="Fax">#REF!</definedName>
    <definedName name="Fay">#REF!</definedName>
    <definedName name="fbsdggdsf">{"DZ-TDTB2.XLS","Dcksat.xls"}</definedName>
    <definedName name="fc">#REF!</definedName>
    <definedName name="fc_">#REF!</definedName>
    <definedName name="FC5_total">#REF!</definedName>
    <definedName name="FC6_total">#REF!</definedName>
    <definedName name="fcc">#REF!</definedName>
    <definedName name="fcoc">#REF!</definedName>
    <definedName name="FCode" hidden="1">#REF!</definedName>
    <definedName name="fcp">#REF!</definedName>
    <definedName name="Fdaymong">#REF!</definedName>
    <definedName name="FDR">#REF!</definedName>
    <definedName name="fff" hidden="1">{"'Sheet1'!$L$16"}</definedName>
    <definedName name="fg" hidden="1">{"'Sheet1'!$L$16"}</definedName>
    <definedName name="fh">#REF!</definedName>
    <definedName name="Fi">#REF!</definedName>
    <definedName name="FI_12">4820</definedName>
    <definedName name="Fi_f">#REF!</definedName>
    <definedName name="fII">#REF!</definedName>
    <definedName name="FIL">#REF!</definedName>
    <definedName name="FILE">#REF!</definedName>
    <definedName name="finclb">#REF!</definedName>
    <definedName name="fkgjk" hidden="1">{"'Sheet1'!$L$16"}</definedName>
    <definedName name="Fnc">#REF!</definedName>
    <definedName name="Fng">#REF!</definedName>
    <definedName name="Formula">#REF!</definedName>
    <definedName name="fr_ani">#REF!</definedName>
    <definedName name="frK_bls">#REF!</definedName>
    <definedName name="frN_bls">#REF!</definedName>
    <definedName name="frP_bls">#REF!</definedName>
    <definedName name="fs">#REF!</definedName>
    <definedName name="fsdfdsf" hidden="1">{"'Sheet1'!$L$16"}</definedName>
    <definedName name="fsdfsd" hidden="1">{#N/A,#N/A,FALSE,"Chi tiÆt"}</definedName>
    <definedName name="fsf">#N/A</definedName>
    <definedName name="Ft">#REF!</definedName>
    <definedName name="Ft_">#REF!</definedName>
    <definedName name="ftd">#REF!</definedName>
    <definedName name="fth">#REF!</definedName>
    <definedName name="Fucking">#REF!</definedName>
    <definedName name="fuckoff">#REF!</definedName>
    <definedName name="fuji">#REF!</definedName>
    <definedName name="fy_">#REF!</definedName>
    <definedName name="g_1">#REF!</definedName>
    <definedName name="G_2">#REF!</definedName>
    <definedName name="g_3">#REF!</definedName>
    <definedName name="G_ME">#REF!</definedName>
    <definedName name="gach">#REF!</definedName>
    <definedName name="GAHT">#REF!</definedName>
    <definedName name="GaicapbocCuXLPEPVCPVCloaiCEVV18den35kV">#REF!</definedName>
    <definedName name="gama">#REF!</definedName>
    <definedName name="Gamadam">#REF!</definedName>
    <definedName name="gas">#REF!</definedName>
    <definedName name="GC_DN">#REF!</definedName>
    <definedName name="GC_HT">#REF!</definedName>
    <definedName name="GC_TD">#REF!</definedName>
    <definedName name="gchi">#REF!</definedName>
    <definedName name="Gcpk">#REF!</definedName>
    <definedName name="GCS">#REF!</definedName>
    <definedName name="Gcv">#REF!</definedName>
    <definedName name="gd.">#REF!</definedName>
    <definedName name="gdhgh" hidden="1">{"'Sheet1'!$L$16"}</definedName>
    <definedName name="GDL">#REF!</definedName>
    <definedName name="GDTD">#REF!</definedName>
    <definedName name="geff">#REF!</definedName>
    <definedName name="geo">#REF!</definedName>
    <definedName name="Gerät">#N/A</definedName>
    <definedName name="gfg" hidden="1">{"'Sheet1'!$L$16"}</definedName>
    <definedName name="GFJHJ" hidden="1">{"'Sheet1'!$L$16"}</definedName>
    <definedName name="ggg" hidden="1">{"'Sheet1'!$L$16"}</definedName>
    <definedName name="ggss" hidden="1">{"'Sheet1'!$L$16"}</definedName>
    <definedName name="gh" hidden="1">{"'Sheet1'!$L$16"}</definedName>
    <definedName name="GHDF" hidden="1">{"'Sheet1'!$L$16"}</definedName>
    <definedName name="ghg" hidden="1">{"'Sheet1'!$L$16"}</definedName>
    <definedName name="ghgh" hidden="1">{"'Sheet1'!$L$16"}</definedName>
    <definedName name="ghip">#REF!</definedName>
    <definedName name="gi">0.4</definedName>
    <definedName name="Gia_CT">#REF!</definedName>
    <definedName name="GIA_CU_LY_VAN_CHUYEN">#REF!</definedName>
    <definedName name="GIA_THANH_VAN_CHUYEN_1M3_BE_TONG">#REF!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C">#REF!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c">#REF!</definedName>
    <definedName name="GIADCST">#REF!</definedName>
    <definedName name="GIADNEO">#REF!</definedName>
    <definedName name="giam">#REF!</definedName>
    <definedName name="Giasatthep">#REF!</definedName>
    <definedName name="giatb">#REF!</definedName>
    <definedName name="GIATT">#REF!</definedName>
    <definedName name="Giavatlieukhac">#REF!</definedName>
    <definedName name="GIAVL_TRALY">#N/A</definedName>
    <definedName name="GIAVLIEUTN">#REF!</definedName>
    <definedName name="GiaVtu">#REF!</definedName>
    <definedName name="giaydau">#REF!</definedName>
    <definedName name="Giocong">#REF!</definedName>
    <definedName name="giom">#N/A</definedName>
    <definedName name="giomoi">#N/A</definedName>
    <definedName name="gis">#REF!</definedName>
    <definedName name="gis150room">#REF!</definedName>
    <definedName name="gjgh" hidden="1">{"'Sheet1'!$L$16"}</definedName>
    <definedName name="gjh" hidden="1">{"'Sheet1'!$L$16"}</definedName>
    <definedName name="gkGTGT">#REF!</definedName>
    <definedName name="gl3p">#REF!</definedName>
    <definedName name="gld">#REF!</definedName>
    <definedName name="GLL">#REF!</definedName>
    <definedName name="gm">#N/A</definedName>
    <definedName name="Gnql">#REF!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khuon">#REF!</definedName>
    <definedName name="GP">#REF!</definedName>
    <definedName name="Gqlda">#REF!</definedName>
    <definedName name="grB">#REF!</definedName>
    <definedName name="GRID">#REF!</definedName>
    <definedName name="gs">#REF!</definedName>
    <definedName name="GSTC">#REF!</definedName>
    <definedName name="GT">#REF!</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RI">#REF!</definedName>
    <definedName name="gtst">#REF!</definedName>
    <definedName name="GTXL">#REF!</definedName>
    <definedName name="gvk">#REF!</definedName>
    <definedName name="GVL_LDT">#N/A</definedName>
    <definedName name="GVTXD">#REF!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#REF!</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THUCHTHH">#REF!</definedName>
    <definedName name="H_THUCTT">#REF!</definedName>
    <definedName name="h_xoa" hidden="1">{"'Sheet1'!$L$16"}</definedName>
    <definedName name="h_xoa2" hidden="1">{"'Sheet1'!$L$16"}</definedName>
    <definedName name="h0">#REF!</definedName>
    <definedName name="H0.4">#REF!</definedName>
    <definedName name="h0.75">#REF!</definedName>
    <definedName name="h18x">#REF!</definedName>
    <definedName name="H21dai75">#REF!</definedName>
    <definedName name="H21dai9">#REF!</definedName>
    <definedName name="H22dai6">#REF!</definedName>
    <definedName name="H22dai75">#REF!</definedName>
    <definedName name="h30x">#REF!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a.">#REF!</definedName>
    <definedName name="hai">#N/A</definedName>
    <definedName name="hall1">#REF!</definedName>
    <definedName name="hall2">#REF!</definedName>
    <definedName name="Ham">#REF!</definedName>
    <definedName name="handau10.2">#REF!</definedName>
    <definedName name="handau27.5">#REF!</definedName>
    <definedName name="handau4">#REF!</definedName>
    <definedName name="Hang_muc_khac">#REF!</definedName>
    <definedName name="hangmu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tho">#REF!</definedName>
    <definedName name="hau">#REF!</definedName>
    <definedName name="hb.">#REF!</definedName>
    <definedName name="Hbb">#REF!</definedName>
    <definedName name="HBC">#REF!</definedName>
    <definedName name="HbHcOnOff">#REF!</definedName>
    <definedName name="HBL">#REF!</definedName>
    <definedName name="HBTFF">#REF!</definedName>
    <definedName name="Hbtt">#REF!</definedName>
    <definedName name="hc">#REF!</definedName>
    <definedName name="hc.">#REF!</definedName>
    <definedName name="hc0.75">#REF!</definedName>
    <definedName name="Hcb">#REF!</definedName>
    <definedName name="HCM">#REF!</definedName>
    <definedName name="HCNA" hidden="1">{"'Sheet1'!$L$16"}</definedName>
    <definedName name="HCPH">#REF!</definedName>
    <definedName name="HCS">#REF!</definedName>
    <definedName name="HCT">#REF!</definedName>
    <definedName name="Hctt">#REF!</definedName>
    <definedName name="HCU">#REF!</definedName>
    <definedName name="Hd">#REF!</definedName>
    <definedName name="Hdb">#REF!</definedName>
    <definedName name="HDC">#REF!</definedName>
    <definedName name="hdd">#REF!</definedName>
    <definedName name="Hdtt">#REF!</definedName>
    <definedName name="HDU">#REF!</definedName>
    <definedName name="HDV">#REF!</definedName>
    <definedName name="HE_SO_KHO_KHAN_CANG_DAY">#REF!</definedName>
    <definedName name="Heä_soá_laép_xaø_H">1.7</definedName>
    <definedName name="heä_soá_sình_laày">#REF!</definedName>
    <definedName name="Hello">#N/A</definedName>
    <definedName name="HeSo">#REF!</definedName>
    <definedName name="HFFTRB">#REF!</definedName>
    <definedName name="HFFTSF">#REF!</definedName>
    <definedName name="Hg">#REF!</definedName>
    <definedName name="hgh" hidden="1">{"'Sheet1'!$L$16"}</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Hxm">#REF!</definedName>
    <definedName name="HiddenRows" hidden="1">#REF!</definedName>
    <definedName name="hien">#REF!</definedName>
    <definedName name="Hinh_thuc">#REF!</definedName>
    <definedName name="HJ" hidden="1">{"'Sheet1'!$L$16"}</definedName>
    <definedName name="hjk" hidden="1">{"'Sheet1'!$L$16"}</definedName>
    <definedName name="HKE">#REF!</definedName>
    <definedName name="HKL">#REF!</definedName>
    <definedName name="HKLHI">#REF!</definedName>
    <definedName name="HKLL">#REF!</definedName>
    <definedName name="HKLLLO">#REF!</definedName>
    <definedName name="HLIC">#REF!</definedName>
    <definedName name="HLU">#REF!</definedName>
    <definedName name="HMC">#REF!</definedName>
    <definedName name="HMS">#REF!</definedName>
    <definedName name="HMVLNCM">#REF!</definedName>
    <definedName name="ho">#REF!</definedName>
    <definedName name="hÖ_sè_vËt_liÖu_ho__b_nh">#REF!</definedName>
    <definedName name="hoc">55000</definedName>
    <definedName name="hoida">#REF!</definedName>
    <definedName name="hoigio">#REF!</definedName>
    <definedName name="holan">#REF!</definedName>
    <definedName name="HOME_MANP">#REF!</definedName>
    <definedName name="HOMEOFFICE_COST">#REF!</definedName>
    <definedName name="Hong_Quang">#REF!</definedName>
    <definedName name="Hopnoicap">#REF!</definedName>
    <definedName name="Hoten">#REF!</definedName>
    <definedName name="Hoto">#REF!</definedName>
    <definedName name="hotrongcay">#REF!</definedName>
    <definedName name="Hoü_vaì_tãn">#REF!</definedName>
    <definedName name="Hp">#REF!</definedName>
    <definedName name="HPCAU10">#REF!</definedName>
    <definedName name="HPCAU22">#REF!</definedName>
    <definedName name="HPCAU7">#REF!</definedName>
    <definedName name="HPCAU8">#REF!</definedName>
    <definedName name="HPCAU9">#REF!</definedName>
    <definedName name="HPKHAC">#REF!</definedName>
    <definedName name="HR">#REF!</definedName>
    <definedName name="HRC">#REF!</definedName>
    <definedName name="hs">3.36</definedName>
    <definedName name="Hsc">#REF!</definedName>
    <definedName name="HSCK">#REF!</definedName>
    <definedName name="hscpc">#REF!</definedName>
    <definedName name="HSCPCC">#REF!</definedName>
    <definedName name="hscpcd">#REF!</definedName>
    <definedName name="hscq">#REF!</definedName>
    <definedName name="HSCT3">0.1</definedName>
    <definedName name="hsd">#REF!</definedName>
    <definedName name="HSDBGT">#REF!</definedName>
    <definedName name="hsdc">#REF!</definedName>
    <definedName name="hsdc1">#REF!</definedName>
    <definedName name="HSDN">2.5</definedName>
    <definedName name="HSFTRB">#REF!</definedName>
    <definedName name="HSGG">#N/A</definedName>
    <definedName name="HSHH">#REF!</definedName>
    <definedName name="HSHHUT">#REF!</definedName>
    <definedName name="hsk">#REF!</definedName>
    <definedName name="HSKK35">#REF!</definedName>
    <definedName name="HSKT">#REF!</definedName>
    <definedName name="hskt1">#REF!</definedName>
    <definedName name="hskt2">#REF!</definedName>
    <definedName name="HSKTST">#REF!</definedName>
    <definedName name="hskv">#REF!</definedName>
    <definedName name="hsl">#REF!</definedName>
    <definedName name="HSlan">#REF!</definedName>
    <definedName name="HSLT">#REF!</definedName>
    <definedName name="hslx">#REF!</definedName>
    <definedName name="HSLXH">1.7</definedName>
    <definedName name="HSLXP">#REF!</definedName>
    <definedName name="hsm">1.4</definedName>
    <definedName name="hsmn">#REF!</definedName>
    <definedName name="hsn">0.5</definedName>
    <definedName name="hsnc_cau">1.626</definedName>
    <definedName name="hsnc_cau2">1.626</definedName>
    <definedName name="hsnc_d">1.6356</definedName>
    <definedName name="hsnc_d2">1.6356</definedName>
    <definedName name="hsncd">#REF!</definedName>
    <definedName name="HSQD">#REF!</definedName>
    <definedName name="HSSL">#REF!</definedName>
    <definedName name="hßm4">#REF!</definedName>
    <definedName name="hstb">#REF!</definedName>
    <definedName name="hstdtk">#REF!</definedName>
    <definedName name="hsthep">#REF!</definedName>
    <definedName name="HSTHEPDEN">#REF!</definedName>
    <definedName name="hstn">#REF!</definedName>
    <definedName name="HSTNDN">#REF!</definedName>
    <definedName name="Hstt">#REF!</definedName>
    <definedName name="hsUd">#REF!</definedName>
    <definedName name="HSVAT">#REF!</definedName>
    <definedName name="HSVC">#REF!</definedName>
    <definedName name="HSVC1">#REF!</definedName>
    <definedName name="HSVC2">#REF!</definedName>
    <definedName name="HSVC3">#REF!</definedName>
    <definedName name="hsvl">#REF!</definedName>
    <definedName name="hsvl2">1</definedName>
    <definedName name="HSXA">#REF!</definedName>
    <definedName name="hsxk">#REF!</definedName>
    <definedName name="hsxm">#REF!</definedName>
    <definedName name="HT">#REF!</definedName>
    <definedName name="HTD">#REF!</definedName>
    <definedName name="htdd2003">#REF!</definedName>
    <definedName name="HTHH">#REF!</definedName>
    <definedName name="htlm" hidden="1">{"'Sheet1'!$L$16"}</definedName>
    <definedName name="HTML_CodePage" hidden="1">950</definedName>
    <definedName name="HTML_Control"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S">#REF!</definedName>
    <definedName name="HTT">#REF!</definedName>
    <definedName name="HTU">#REF!</definedName>
    <definedName name="HTV">#REF!</definedName>
    <definedName name="HTVC">#REF!</definedName>
    <definedName name="HTVL">#REF!</definedName>
    <definedName name="hu" hidden="1">{"'Sheet1'!$L$16"}</definedName>
    <definedName name="HUB">#REF!</definedName>
    <definedName name="hung" hidden="1">{"'Sheet1'!$L$16"}</definedName>
    <definedName name="huy" hidden="1">{"'Sheet1'!$L$16"}</definedName>
    <definedName name="huy_xoa" hidden="1">{"'Sheet1'!$L$16"}</definedName>
    <definedName name="huy_xoa2" hidden="1">{"'Sheet1'!$L$16"}</definedName>
    <definedName name="HV">#REF!</definedName>
    <definedName name="hvac">#REF!</definedName>
    <definedName name="hvacctr">#REF!</definedName>
    <definedName name="hvacgis">#REF!</definedName>
    <definedName name="hvacgis4">#REF!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k">#REF!</definedName>
    <definedName name="Hxn">#REF!</definedName>
    <definedName name="I">#REF!</definedName>
    <definedName name="I_A">#REF!</definedName>
    <definedName name="I_B">#REF!</definedName>
    <definedName name="I_c">#REF!</definedName>
    <definedName name="I_p">#REF!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MANP">#REF!</definedName>
    <definedName name="INF">#REF!</definedName>
    <definedName name="Ing">#REF!</definedName>
    <definedName name="INPUT">#REF!</definedName>
    <definedName name="INPUT1">#REF!</definedName>
    <definedName name="inputCosti">#REF!</definedName>
    <definedName name="inputLf">#REF!</definedName>
    <definedName name="inputWTP">#REF!</definedName>
    <definedName name="INT">#REF!</definedName>
    <definedName name="iÒu_chØnh_theo_TT03">hsm</definedName>
    <definedName name="Ip">#REF!</definedName>
    <definedName name="Ip_">#REF!</definedName>
    <definedName name="IS_a">#REF!</definedName>
    <definedName name="IS_Clay">#REF!</definedName>
    <definedName name="IS_pH">#REF!</definedName>
    <definedName name="IST">#REF!</definedName>
    <definedName name="it" hidden="1">{"'Sheet1'!$L$16"}</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WTP">#REF!</definedName>
    <definedName name="j">#REF!</definedName>
    <definedName name="J.O">#REF!</definedName>
    <definedName name="J.O_GT">#REF!</definedName>
    <definedName name="j1.">#REF!</definedName>
    <definedName name="j2..">#REF!</definedName>
    <definedName name="j356C8">#REF!</definedName>
    <definedName name="J81j81">#REF!</definedName>
    <definedName name="JH" hidden="1">{"'Sheet1'!$L$16"}</definedName>
    <definedName name="JHJ" hidden="1">{"'Sheet1'!$L$16"}</definedName>
    <definedName name="jhk" hidden="1">{"'Sheet1'!$L$16"}</definedName>
    <definedName name="jhnjnn">#REF!</definedName>
    <definedName name="jkjhk" hidden="1">{"'Sheet1'!$L$16"}</definedName>
    <definedName name="JKJK" hidden="1">{"'Sheet1'!$L$16"}</definedName>
    <definedName name="JLJKL" hidden="1">{"'Sheet1'!$L$16"}</definedName>
    <definedName name="k">#REF!</definedName>
    <definedName name="k..">#REF!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xoa"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A">#REF!</definedName>
    <definedName name="ka.">#REF!</definedName>
    <definedName name="KAE">#REF!</definedName>
    <definedName name="KAS">#REF!</definedName>
    <definedName name="kb">#REF!</definedName>
    <definedName name="kc">#REF!</definedName>
    <definedName name="kcdd">#REF!</definedName>
    <definedName name="kcg">#REF!</definedName>
    <definedName name="kcong">#REF!</definedName>
    <definedName name="Kcto">#REF!</definedName>
    <definedName name="Kctx">#REF!</definedName>
    <definedName name="KDC">#REF!</definedName>
    <definedName name="kdien">#REF!</definedName>
    <definedName name="KE_HOACH_VON_PHU_THU">#REF!</definedName>
    <definedName name="KeBve">#REF!</definedName>
    <definedName name="kem">#REF!</definedName>
    <definedName name="Kepcapcacloai">#REF!</definedName>
    <definedName name="KFFMAX">#REF!</definedName>
    <definedName name="KFFMIN">#REF!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_Chang">#REF!</definedName>
    <definedName name="khac">2</definedName>
    <definedName name="khac1">#REF!</definedName>
    <definedName name="khac2">#REF!</definedName>
    <definedName name="khanang">#REF!</definedName>
    <definedName name="Khanhdonnoitrunggiannoidieuchinh">#REF!</definedName>
    <definedName name="KHKQKD">#REF!</definedName>
    <definedName name="KHldatcat">#REF!</definedName>
    <definedName name="khoanbt">#N/A</definedName>
    <definedName name="khoand">#N/A</definedName>
    <definedName name="khoanda">#N/A</definedName>
    <definedName name="khoansat">#N/A</definedName>
    <definedName name="khoanthep">#N/A</definedName>
    <definedName name="khoanxd">#N/A</definedName>
    <definedName name="khobac">#REF!</definedName>
    <definedName name="KHOI_LUONG_DAT_DAO_DAP">#REF!</definedName>
    <definedName name="khong">#REF!</definedName>
    <definedName name="khongtruotgia" hidden="1">{"'Sheet1'!$L$16"}</definedName>
    <definedName name="KHTHUE">#REF!</definedName>
    <definedName name="KhuDanCuDucXuan">#REF!</definedName>
    <definedName name="KhuVHthethaoTongDich">#REF!</definedName>
    <definedName name="kich">#N/A</definedName>
    <definedName name="kich18">#N/A</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#N/A</definedName>
    <definedName name="kipdien">#REF!</definedName>
    <definedName name="kj">#REF!</definedName>
    <definedName name="kjk" hidden="1">{"'Sheet1'!$L$16"}</definedName>
    <definedName name="KKE_Sheet10_List">#REF!</definedName>
    <definedName name="kkk">#REF!</definedName>
    <definedName name="KL" hidden="1">{"'Sheet1'!$L$16"}</definedName>
    <definedName name="kl_ME">#REF!</definedName>
    <definedName name="KL1P">#REF!</definedName>
    <definedName name="klc">#REF!</definedName>
    <definedName name="klctbb">#REF!</definedName>
    <definedName name="KLDL">#REF!</definedName>
    <definedName name="KLFMAX">#REF!</definedName>
    <definedName name="KLFMIN">#REF!</definedName>
    <definedName name="klg">#REF!</definedName>
    <definedName name="KLHC15">#REF!</definedName>
    <definedName name="KLHC25">#REF!</definedName>
    <definedName name="KLHH">#REF!</definedName>
    <definedName name="kll">#REF!</definedName>
    <definedName name="KLLC15">#REF!</definedName>
    <definedName name="KLLC25">#REF!</definedName>
    <definedName name="KLMC15">#REF!</definedName>
    <definedName name="KLMC25">#REF!</definedName>
    <definedName name="KLTHDN">#REF!</definedName>
    <definedName name="KLVANKHUON">#REF!</definedName>
    <definedName name="KNEHT">#REF!</definedName>
    <definedName name="Kng">#REF!</definedName>
    <definedName name="KP">#REF!</definedName>
    <definedName name="kp1ph">#REF!</definedName>
    <definedName name="Ks">#REF!</definedName>
    <definedName name="KSDA" hidden="1">{"'Sheet1'!$L$16"}</definedName>
    <definedName name="KSTK">#REF!</definedName>
    <definedName name="kt">#REF!</definedName>
    <definedName name="ktc">#REF!</definedName>
    <definedName name="Kte">#REF!</definedName>
    <definedName name="kv">#REF!</definedName>
    <definedName name="KVC">#REF!</definedName>
    <definedName name="kvl">1.166</definedName>
    <definedName name="Kxc">#REF!</definedName>
    <definedName name="Kxp">#REF!</definedName>
    <definedName name="Ky">#REF!</definedName>
    <definedName name="Ký_nép">#REF!</definedName>
    <definedName name="l">#REF!</definedName>
    <definedName name="l_1">#REF!</definedName>
    <definedName name="L_mong">#REF!</definedName>
    <definedName name="l1d">#REF!</definedName>
    <definedName name="l2.">#REF!</definedName>
    <definedName name="L63x6">5800</definedName>
    <definedName name="Lab_tec">#REF!</definedName>
    <definedName name="LABEL">#REF!</definedName>
    <definedName name="Labour_cost">#REF!</definedName>
    <definedName name="Lac_tec">#REF!</definedName>
    <definedName name="laisuat">#REF!</definedName>
    <definedName name="lan">#REF!</definedName>
    <definedName name="lancan">#REF!</definedName>
    <definedName name="LandPreperationWage">#REF!</definedName>
    <definedName name="lanhto">#REF!</definedName>
    <definedName name="lantrai">#REF!</definedName>
    <definedName name="lao_keo_dam_cau">#REF!</definedName>
    <definedName name="LAP_DAT_TBA">#REF!</definedName>
    <definedName name="laptram">#REF!</definedName>
    <definedName name="Lb">#REF!</definedName>
    <definedName name="LBR">#REF!</definedName>
    <definedName name="LBS_22">107800000</definedName>
    <definedName name="LC5_total">#REF!</definedName>
    <definedName name="LC6_total">#REF!</definedName>
    <definedName name="LCB">#REF!</definedName>
    <definedName name="lcc">#N/A</definedName>
    <definedName name="LCD">#REF!</definedName>
    <definedName name="Lcot">#REF!</definedName>
    <definedName name="LCT">#REF!</definedName>
    <definedName name="Ld">#REF!</definedName>
    <definedName name="LDAM">#REF!</definedName>
    <definedName name="Ldatcat">#REF!</definedName>
    <definedName name="ldm">#REF!</definedName>
    <definedName name="Leâ_Coâng_Minh">#REF!</definedName>
    <definedName name="Lf">#REF!</definedName>
    <definedName name="LgL">#REF!</definedName>
    <definedName name="lh">#REF!</definedName>
    <definedName name="LiendanhVUTRAC">#REF!</definedName>
    <definedName name="LIET_KE_VI_TRI_DZ0.4KV">#REF!</definedName>
    <definedName name="LIET_KE_VI_TRI_DZ22KV">#REF!</definedName>
    <definedName name="LietKeDZ">#REF!</definedName>
    <definedName name="limcount" hidden="1">13</definedName>
    <definedName name="line15">#REF!</definedName>
    <definedName name="list">#REF!</definedName>
    <definedName name="ljkl" hidden="1">{"'Sheet1'!$L$16"}</definedName>
    <definedName name="LK" hidden="1">{"'Sheet1'!$L$16"}</definedName>
    <definedName name="LK_hathe">#REF!</definedName>
    <definedName name="LLs">#REF!</definedName>
    <definedName name="LM">#REF!</definedName>
    <definedName name="Lmk">#REF!</definedName>
    <definedName name="LMU">#REF!</definedName>
    <definedName name="LMUSelected">#REF!</definedName>
    <definedName name="LN">#REF!</definedName>
    <definedName name="lnm">#N/A</definedName>
    <definedName name="Lnsc">#REF!</definedName>
    <definedName name="lntt">#REF!</definedName>
    <definedName name="loai">#REF!</definedName>
    <definedName name="LoÁi_BQL">#REF!</definedName>
    <definedName name="LoÁi_CT">#REF!</definedName>
    <definedName name="LOAI_DUONG">#REF!</definedName>
    <definedName name="Loai_TD">#REF!</definedName>
    <definedName name="LoaiCT">#REF!</definedName>
    <definedName name="loaimuong">#REF!</definedName>
    <definedName name="LoaixeH">#REF!</definedName>
    <definedName name="LoaixeXB">#REF!</definedName>
    <definedName name="loinhuan">#REF!</definedName>
    <definedName name="lon">#REF!</definedName>
    <definedName name="LOOP">#REF!</definedName>
    <definedName name="Lop10A1">#REF!</definedName>
    <definedName name="Lop10A13">#REF!</definedName>
    <definedName name="Lop10A5">#REF!</definedName>
    <definedName name="Lop12A10">#REF!</definedName>
    <definedName name="Lop12A8">#REF!</definedName>
    <definedName name="Lop12A9">#REF!</definedName>
    <definedName name="Loss_tec">#REF!</definedName>
    <definedName name="LRMC">#REF!</definedName>
    <definedName name="lrung">#REF!</definedName>
    <definedName name="lt">#REF!</definedName>
    <definedName name="LTD">#REF!</definedName>
    <definedName name="ltdbgt">#REF!</definedName>
    <definedName name="LTGTQM">#REF!</definedName>
    <definedName name="ltre">#REF!</definedName>
    <definedName name="lu12.2">#REF!</definedName>
    <definedName name="lu14.5">#REF!</definedName>
    <definedName name="lu15.5">#REF!</definedName>
    <definedName name="lu8.5">#REF!</definedName>
    <definedName name="lulop25">#N/A</definedName>
    <definedName name="luoichanrac">#REF!</definedName>
    <definedName name="LuongGoiXuat">#REF!</definedName>
    <definedName name="LuongXuatBan">#REF!</definedName>
    <definedName name="lurung25">#N/A</definedName>
    <definedName name="luthep12">#N/A</definedName>
    <definedName name="luthep8.5">#N/A</definedName>
    <definedName name="luuthong">#REF!</definedName>
    <definedName name="lv..">#REF!</definedName>
    <definedName name="lVC">#REF!</definedName>
    <definedName name="lvr..">#REF!</definedName>
    <definedName name="LVT">#REF!</definedName>
    <definedName name="LVX">#REF!</definedName>
    <definedName name="Lx">#REF!</definedName>
    <definedName name="LX100N">#REF!</definedName>
    <definedName name="m">#REF!</definedName>
    <definedName name="M0.4">#REF!</definedName>
    <definedName name="m1.">#REF!</definedName>
    <definedName name="m10_">#REF!</definedName>
    <definedName name="M102bn">#REF!</definedName>
    <definedName name="M102bnvc">#REF!</definedName>
    <definedName name="M10aa1p">#REF!</definedName>
    <definedName name="M10bbnc">#REF!</definedName>
    <definedName name="M10bbvc">#REF!</definedName>
    <definedName name="M10bbvl">#REF!</definedName>
    <definedName name="m11_">#REF!</definedName>
    <definedName name="M122bnvc">#REF!</definedName>
    <definedName name="M12ba3p">#REF!</definedName>
    <definedName name="M12bb1p">#REF!</definedName>
    <definedName name="M12cbnc">#REF!</definedName>
    <definedName name="M12cbvl">#REF!</definedName>
    <definedName name="M14bb1p">#REF!</definedName>
    <definedName name="m1m">#REF!</definedName>
    <definedName name="m2_">#REF!</definedName>
    <definedName name="M2H">#REF!</definedName>
    <definedName name="m2m">#REF!</definedName>
    <definedName name="m3_">#REF!</definedName>
    <definedName name="m3m">#REF!</definedName>
    <definedName name="m4_">#REF!</definedName>
    <definedName name="m4m">#REF!</definedName>
    <definedName name="m5_">#REF!</definedName>
    <definedName name="m6_">#REF!</definedName>
    <definedName name="m7_">#REF!</definedName>
    <definedName name="m8_">#REF!</definedName>
    <definedName name="M8aaHT">#REF!</definedName>
    <definedName name="m8aanc">#REF!</definedName>
    <definedName name="m8aavl">#REF!</definedName>
    <definedName name="M8aHT">#REF!</definedName>
    <definedName name="m9_">#REF!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ieu">#REF!</definedName>
    <definedName name="MAJ_CON_EQP">#REF!</definedName>
    <definedName name="MaKhachNhapXuat">#REF!</definedName>
    <definedName name="MaMay_Q">#N/A</definedName>
    <definedName name="MaNhapXuat">#REF!</definedName>
    <definedName name="Mat_cau">#REF!</definedName>
    <definedName name="MatDuong">#REF!</definedName>
    <definedName name="MATK">#REF!</definedName>
    <definedName name="Maùy_bieán_aùp_löïc_110_22_15KV___40MVA">#REF!</definedName>
    <definedName name="Maùy_thi_coâng">"mtc"</definedName>
    <definedName name="MAVANKHUON">#REF!</definedName>
    <definedName name="MAVLTHDN">#REF!</definedName>
    <definedName name="maybua">#REF!</definedName>
    <definedName name="maycay">#REF!</definedName>
    <definedName name="mayrhhbtn100">#REF!</definedName>
    <definedName name="mayrhhbtn65">#REF!</definedName>
    <definedName name="mayui110">#REF!</definedName>
    <definedName name="mazut">#REF!</definedName>
    <definedName name="MB20nc">#REF!</definedName>
    <definedName name="MB20vc">#REF!</definedName>
    <definedName name="MB20vl">#REF!</definedName>
    <definedName name="MBA">#REF!</definedName>
    <definedName name="Mba1p">#REF!</definedName>
    <definedName name="Mba3p">#REF!</definedName>
    <definedName name="Mbb3p">#REF!</definedName>
    <definedName name="Mbn1p">#REF!</definedName>
    <definedName name="MBT">#REF!</definedName>
    <definedName name="Mbtong">#REF!</definedName>
    <definedName name="mc1.5">#REF!</definedName>
    <definedName name="mc1.5s7">#REF!</definedName>
    <definedName name="mcbt">#REF!</definedName>
    <definedName name="mcgd">#REF!</definedName>
    <definedName name="mcgds7">#REF!</definedName>
    <definedName name="MDBT">#REF!</definedName>
    <definedName name="me">#REF!</definedName>
    <definedName name="Mè_A1">#REF!</definedName>
    <definedName name="Mè_A2">#REF!</definedName>
    <definedName name="MENU1">#REF!</definedName>
    <definedName name="MENUVIEW">#REF!</definedName>
    <definedName name="MESSAGE">#REF!</definedName>
    <definedName name="MESSAGE1">#REF!</definedName>
    <definedName name="MESSAGE2">#REF!</definedName>
    <definedName name="METAL">#REF!</definedName>
    <definedName name="MG_A">#REF!</definedName>
    <definedName name="MHDG">#REF!</definedName>
    <definedName name="mi">#REF!</definedName>
    <definedName name="MIH">#REF!</definedName>
    <definedName name="MINH">#REF!</definedName>
    <definedName name="minh_1">#REF!</definedName>
    <definedName name="minh_mtk">#REF!</definedName>
    <definedName name="minh1">#REF!</definedName>
    <definedName name="miyu" hidden="1">{"'Sheet1'!$L$16"}</definedName>
    <definedName name="MM">#REF!</definedName>
    <definedName name="mnkhi">#REF!</definedName>
    <definedName name="mo" hidden="1">{"'Sheet1'!$L$16"}</definedName>
    <definedName name="MODIFY">#REF!</definedName>
    <definedName name="moi" hidden="1">{"'Sheet1'!$L$16"}</definedName>
    <definedName name="mongbang">#REF!</definedName>
    <definedName name="mongdon">#REF!</definedName>
    <definedName name="Morning">#N/A</definedName>
    <definedName name="Morong">#REF!</definedName>
    <definedName name="Morong4054_85">#REF!</definedName>
    <definedName name="morong4054_98">#REF!</definedName>
    <definedName name="Moùng">#REF!</definedName>
    <definedName name="mR">#REF!</definedName>
    <definedName name="mrai">#REF!</definedName>
    <definedName name="msan">#REF!</definedName>
    <definedName name="MSCT">#REF!</definedName>
    <definedName name="msvt_bg">#REF!</definedName>
    <definedName name="MSVT_TAM">#REF!</definedName>
    <definedName name="mtcdg">#REF!</definedName>
    <definedName name="MTCLD">#REF!</definedName>
    <definedName name="MTCT">#REF!</definedName>
    <definedName name="mtk">#REF!</definedName>
    <definedName name="MTMAC12">#REF!</definedName>
    <definedName name="MTN">#REF!</definedName>
    <definedName name="mtram">#REF!</definedName>
    <definedName name="Mtt">#REF!</definedName>
    <definedName name="Mtth">#REF!</definedName>
    <definedName name="MttI">#REF!</definedName>
    <definedName name="MttII">#REF!</definedName>
    <definedName name="MttX">#REF!</definedName>
    <definedName name="MTXL">#REF!</definedName>
    <definedName name="Mu">#REF!</definedName>
    <definedName name="Mu_">#REF!</definedName>
    <definedName name="MUA">#REF!</definedName>
    <definedName name="mui">#REF!</definedName>
    <definedName name="mxlat">#REF!</definedName>
    <definedName name="mxuc">#REF!</definedName>
    <definedName name="myle">#REF!</definedName>
    <definedName name="n">#REF!</definedName>
    <definedName name="n_1">#REF!</definedName>
    <definedName name="N_1111">#REF!</definedName>
    <definedName name="N_1112">#REF!</definedName>
    <definedName name="N_1121">#REF!</definedName>
    <definedName name="N_1122">#REF!</definedName>
    <definedName name="N_1131">#REF!</definedName>
    <definedName name="N_1132">#REF!</definedName>
    <definedName name="N_131">#REF!</definedName>
    <definedName name="N_1331">#REF!</definedName>
    <definedName name="N_1332">#REF!</definedName>
    <definedName name="N_1338">#REF!</definedName>
    <definedName name="N_1388">#REF!</definedName>
    <definedName name="N_139">#REF!</definedName>
    <definedName name="N_141">#REF!</definedName>
    <definedName name="N_1421">#REF!</definedName>
    <definedName name="N_1422">#REF!</definedName>
    <definedName name="N_144">#REF!</definedName>
    <definedName name="N_152">#REF!</definedName>
    <definedName name="N_1531">#REF!</definedName>
    <definedName name="N_1532">#REF!</definedName>
    <definedName name="N_154">#REF!</definedName>
    <definedName name="N_155">#REF!</definedName>
    <definedName name="N_156">#REF!</definedName>
    <definedName name="n_2">#REF!</definedName>
    <definedName name="N_2111">#REF!</definedName>
    <definedName name="N_2112">#REF!</definedName>
    <definedName name="N_2113">#REF!</definedName>
    <definedName name="N_2114">#REF!</definedName>
    <definedName name="N_2115">#REF!</definedName>
    <definedName name="N_2118">#REF!</definedName>
    <definedName name="N_2131">#REF!</definedName>
    <definedName name="N_2132">#REF!</definedName>
    <definedName name="N_2134">#REF!</definedName>
    <definedName name="N_2138">#REF!</definedName>
    <definedName name="N_2141">#REF!</definedName>
    <definedName name="N_2142">#REF!</definedName>
    <definedName name="N_2143">#REF!</definedName>
    <definedName name="N_2411">#REF!</definedName>
    <definedName name="N_2412">#REF!</definedName>
    <definedName name="N_2413">#REF!</definedName>
    <definedName name="N_244">#REF!</definedName>
    <definedName name="n_3">#REF!</definedName>
    <definedName name="N_311">#REF!</definedName>
    <definedName name="N_315">#REF!</definedName>
    <definedName name="N_331">#REF!</definedName>
    <definedName name="N_33311">#REF!</definedName>
    <definedName name="N_33312">#REF!</definedName>
    <definedName name="N_3333">#REF!</definedName>
    <definedName name="N_3334">#REF!</definedName>
    <definedName name="N_3337">#REF!</definedName>
    <definedName name="N_3338">#REF!</definedName>
    <definedName name="N_3339">#REF!</definedName>
    <definedName name="N_334">#REF!</definedName>
    <definedName name="N_3383">#REF!</definedName>
    <definedName name="N_3384">#REF!</definedName>
    <definedName name="N_3388">#REF!</definedName>
    <definedName name="N_411">#REF!</definedName>
    <definedName name="N_412">#REF!</definedName>
    <definedName name="N_413">#REF!</definedName>
    <definedName name="N_415">#REF!</definedName>
    <definedName name="N_416">#REF!</definedName>
    <definedName name="N_4211">#REF!</definedName>
    <definedName name="N_4212">#REF!</definedName>
    <definedName name="N_441">#REF!</definedName>
    <definedName name="N_5111">#REF!</definedName>
    <definedName name="N_621">#REF!</definedName>
    <definedName name="N_622">#REF!</definedName>
    <definedName name="N_6271">#REF!</definedName>
    <definedName name="N_6272">#REF!</definedName>
    <definedName name="N_6273">#REF!</definedName>
    <definedName name="N_6274">#REF!</definedName>
    <definedName name="N_6277">#REF!</definedName>
    <definedName name="N_6278">#REF!</definedName>
    <definedName name="N_632">#REF!</definedName>
    <definedName name="N_6412">#REF!</definedName>
    <definedName name="N_6417">#REF!</definedName>
    <definedName name="N_6421">#REF!</definedName>
    <definedName name="N_6422">#REF!</definedName>
    <definedName name="N_6423">#REF!</definedName>
    <definedName name="N_6424">#REF!</definedName>
    <definedName name="N_6425">#REF!</definedName>
    <definedName name="N_6427">#REF!</definedName>
    <definedName name="N_6428">#REF!</definedName>
    <definedName name="N_711">#REF!</definedName>
    <definedName name="N_721">#REF!</definedName>
    <definedName name="N_811">#REF!</definedName>
    <definedName name="N_821">#REF!</definedName>
    <definedName name="N_911">#REF!</definedName>
    <definedName name="N_Class1">#REF!</definedName>
    <definedName name="N_Class2">#REF!</definedName>
    <definedName name="N_Class3">#REF!</definedName>
    <definedName name="N_Class4">#REF!</definedName>
    <definedName name="N_Class5">#REF!</definedName>
    <definedName name="N_con">#REF!</definedName>
    <definedName name="N_GTGTKT">#REF!</definedName>
    <definedName name="N_lchae">#REF!</definedName>
    <definedName name="N_NPT">#REF!</definedName>
    <definedName name="N_P">#REF!</definedName>
    <definedName name="N_run">#REF!</definedName>
    <definedName name="N_sed">#REF!</definedName>
    <definedName name="N_TG">#REF!</definedName>
    <definedName name="N_TM">#REF!</definedName>
    <definedName name="N_TSCD">#REF!</definedName>
    <definedName name="N_TSLD">#REF!</definedName>
    <definedName name="N_V">#REF!</definedName>
    <definedName name="N_volae">#REF!</definedName>
    <definedName name="n1_">#REF!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#REF!</definedName>
    <definedName name="NAMCHODON">#REF!</definedName>
    <definedName name="Name">#REF!</definedName>
    <definedName name="naunhua">#N/A</definedName>
    <definedName name="nc">#REF!</definedName>
    <definedName name="nc.3">#REF!</definedName>
    <definedName name="nc.4">#REF!</definedName>
    <definedName name="nc_btm10">#REF!</definedName>
    <definedName name="nc_btm100">#REF!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D100">#REF!</definedName>
    <definedName name="NCBD200">#REF!</definedName>
    <definedName name="NCBD250">#REF!</definedName>
    <definedName name="ncc">1.183</definedName>
    <definedName name="NCC2.5">#REF!</definedName>
    <definedName name="NCC2.7">#REF!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1.066</definedName>
    <definedName name="ncday35">#REF!</definedName>
    <definedName name="ncday50">#REF!</definedName>
    <definedName name="ncday70">#REF!</definedName>
    <definedName name="ncday95">#REF!</definedName>
    <definedName name="ncdg">#REF!</definedName>
    <definedName name="NCGF">#REF!</definedName>
    <definedName name="ncgff">#REF!</definedName>
    <definedName name="NCKday">#REF!</definedName>
    <definedName name="NCKT">#REF!</definedName>
    <definedName name="NCLD">#REF!</definedName>
    <definedName name="NCMTC">#REF!</definedName>
    <definedName name="ncong">#REF!</definedName>
    <definedName name="NCPP">#REF!</definedName>
    <definedName name="nctn">#REF!</definedName>
    <definedName name="nctram">#REF!</definedName>
    <definedName name="ncv">#REF!</definedName>
    <definedName name="NCVC100">#REF!</definedName>
    <definedName name="NCVC200">#REF!</definedName>
    <definedName name="NCVC250">#REF!</definedName>
    <definedName name="NCVC3P">#REF!</definedName>
    <definedName name="NCVCM100">#REF!</definedName>
    <definedName name="NCVCM200">#REF!</definedName>
    <definedName name="ncxlkcs">#REF!</definedName>
    <definedName name="ncxlkd">#REF!</definedName>
    <definedName name="ncxlkh">#REF!</definedName>
    <definedName name="ncxlkt">#REF!</definedName>
    <definedName name="ncxlktnl">#REF!</definedName>
    <definedName name="ncxlpxsx">#REF!</definedName>
    <definedName name="ncxltc">#REF!</definedName>
    <definedName name="ndc">#REF!</definedName>
    <definedName name="NDFN">#REF!</definedName>
    <definedName name="NDFP">#REF!</definedName>
    <definedName name="Ne" hidden="1">{"'Sheet1'!$L$16"}</definedName>
    <definedName name="NECCO">#REF!</definedName>
    <definedName name="NECCO_bill">#REF!</definedName>
    <definedName name="NECCO_VL">#REF!</definedName>
    <definedName name="NenDuong">#REF!</definedName>
    <definedName name="nenkhi">#N/A</definedName>
    <definedName name="nenkhi17">#N/A</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4T">#N/A</definedName>
    <definedName name="NET">#REF!</definedName>
    <definedName name="NET_1">#REF!</definedName>
    <definedName name="NET_ANA">#REF!</definedName>
    <definedName name="NET_ANA_1">#REF!</definedName>
    <definedName name="NET_ANA_2">#REF!</definedName>
    <definedName name="NEXT">#REF!</definedName>
    <definedName name="NGAØY">#REF!</definedName>
    <definedName name="ngau">#REF!</definedName>
    <definedName name="NgayNhapXuat">#REF!</definedName>
    <definedName name="nght">#REF!</definedName>
    <definedName name="ngu" hidden="1">{"'Sheet1'!$L$16"}</definedName>
    <definedName name="NH">#REF!</definedName>
    <definedName name="NHAÂN_COÂNG">BTRAM</definedName>
    <definedName name="Nhaân_coâng_baäc_3_0_7__Nhoùm_1">"nc"</definedName>
    <definedName name="Nhâm_Ctr">#REF!</definedName>
    <definedName name="Nhancong2">#REF!</definedName>
    <definedName name="Nhapsolieu">#REF!</definedName>
    <definedName name="nhcong">#REF!</definedName>
    <definedName name="nhcong1">#REF!</definedName>
    <definedName name="nhcong2">#REF!</definedName>
    <definedName name="nhd">#REF!</definedName>
    <definedName name="nhfffd">{"DZ-TDTB2.XLS","Dcksat.xls"}</definedName>
    <definedName name="NhienlieuNL">#REF!</definedName>
    <definedName name="nhn">#REF!</definedName>
    <definedName name="NhNgam">#REF!</definedName>
    <definedName name="NHot">#REF!</definedName>
    <definedName name="NhTreo">#REF!</definedName>
    <definedName name="nhu">#REF!</definedName>
    <definedName name="nhua">#REF!</definedName>
    <definedName name="nhuad">#REF!</definedName>
    <definedName name="nhutuong">#N/A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c">#REF!</definedName>
    <definedName name="ninvl3p">#REF!</definedName>
    <definedName name="nl">#REF!</definedName>
    <definedName name="nl1p">#REF!</definedName>
    <definedName name="nl3p">#REF!</definedName>
    <definedName name="NLFElse">#REF!</definedName>
    <definedName name="NLHC15">#REF!</definedName>
    <definedName name="NLHC25">#REF!</definedName>
    <definedName name="NLLC15">#REF!</definedName>
    <definedName name="NLLC25">#REF!</definedName>
    <definedName name="NLMC15">#REF!</definedName>
    <definedName name="NLMC25">#REF!</definedName>
    <definedName name="nlnc3p">#REF!</definedName>
    <definedName name="nlnc3pha">#REF!</definedName>
    <definedName name="NLTK1p">#REF!</definedName>
    <definedName name="nlvl3p">#REF!</definedName>
    <definedName name="nm">#REF!</definedName>
    <definedName name="Nms">#REF!</definedName>
    <definedName name="nn">#REF!</definedName>
    <definedName name="nn1p">#REF!</definedName>
    <definedName name="nn3p">#REF!</definedName>
    <definedName name="nnn" hidden="1">{"'Sheet1'!$L$16"}</definedName>
    <definedName name="nnnc3p">#REF!</definedName>
    <definedName name="nnvl3p">#REF!</definedName>
    <definedName name="No">#REF!</definedName>
    <definedName name="No.9" hidden="1">{"'Sheet1'!$L$16"}</definedName>
    <definedName name="noc">#REF!</definedName>
    <definedName name="NOISUY">#REF!</definedName>
    <definedName name="NoiSuy_TKP">#REF!</definedName>
    <definedName name="none">#REF!</definedName>
    <definedName name="nop">#REF!</definedName>
    <definedName name="Np">#REF!</definedName>
    <definedName name="Np_">#REF!</definedName>
    <definedName name="npr">#REF!</definedName>
    <definedName name="Nq">#REF!</definedName>
    <definedName name="nqd">#REF!</definedName>
    <definedName name="NrYC">#REF!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k">#REF!</definedName>
    <definedName name="nsl">#REF!</definedName>
    <definedName name="nt">#REF!</definedName>
    <definedName name="ÑTHH">#REF!</definedName>
    <definedName name="nuoc2">#REF!</definedName>
    <definedName name="nuoc4">#REF!</definedName>
    <definedName name="nuoc5">#REF!</definedName>
    <definedName name="Nut_tec">#REF!</definedName>
    <definedName name="nuy">#REF!</definedName>
    <definedName name="NVF">#REF!</definedName>
    <definedName name="nw">#REF!</definedName>
    <definedName name="nxc">#REF!</definedName>
    <definedName name="NXHT">#REF!</definedName>
    <definedName name="NXnc">#REF!</definedName>
    <definedName name="nxp">#REF!</definedName>
    <definedName name="NXvl">#REF!</definedName>
    <definedName name="o" hidden="1">{"'Sheet1'!$L$16"}</definedName>
    <definedName name="O_M">#REF!</definedName>
    <definedName name="O_N">#REF!</definedName>
    <definedName name="o_n_phÝ_1__thu_nhËp_th_ng">#REF!</definedName>
    <definedName name="Ö135">#REF!</definedName>
    <definedName name="oa">#REF!</definedName>
    <definedName name="ob">#REF!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N">#REF!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hom">#REF!</definedName>
    <definedName name="options">#REF!</definedName>
    <definedName name="ORD">#REF!</definedName>
    <definedName name="OrderTable" hidden="1">#REF!</definedName>
    <definedName name="ORF">#REF!</definedName>
    <definedName name="oto10T">#REF!</definedName>
    <definedName name="oto5m3">#REF!</definedName>
    <definedName name="oto5T">#REF!</definedName>
    <definedName name="oto7T">#REF!</definedName>
    <definedName name="otobt6">#REF!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ü0">#REF!</definedName>
    <definedName name="Out">#N/A</definedName>
    <definedName name="OutRow">#REF!</definedName>
    <definedName name="ov">#REF!</definedName>
    <definedName name="oxy">#REF!</definedName>
    <definedName name="P_Class1">#REF!</definedName>
    <definedName name="P_Class2">#REF!</definedName>
    <definedName name="P_Class3">#REF!</definedName>
    <definedName name="P_Class4">#REF!</definedName>
    <definedName name="P_Class5">#REF!</definedName>
    <definedName name="P_con">#REF!</definedName>
    <definedName name="P_run">#REF!</definedName>
    <definedName name="P_sed">#REF!</definedName>
    <definedName name="PA">#REF!</definedName>
    <definedName name="PACNGOI">#REF!</definedName>
    <definedName name="palang">#N/A</definedName>
    <definedName name="panen">#REF!</definedName>
    <definedName name="pantoi">#REF!</definedName>
    <definedName name="Pbnn">#REF!</definedName>
    <definedName name="Pbno">#REF!</definedName>
    <definedName name="Pbnx">#REF!</definedName>
    <definedName name="PChe">#REF!</definedName>
    <definedName name="Pd">#REF!</definedName>
    <definedName name="Pe_Class1">#REF!</definedName>
    <definedName name="Pe_Class2">#REF!</definedName>
    <definedName name="Pe_Class3">#REF!</definedName>
    <definedName name="Pe_Class4">#REF!</definedName>
    <definedName name="Pe_Class5">#REF!</definedName>
    <definedName name="PFF">#REF!</definedName>
    <definedName name="pgia">#REF!</definedName>
    <definedName name="PHADO">#REF!</definedName>
    <definedName name="PHAN_DIEN_DZ0.4KV">#REF!</definedName>
    <definedName name="PHAN_DIEN_TBA">#REF!</definedName>
    <definedName name="PHAN_MUA_SAM_DZ0.4KV">#REF!</definedName>
    <definedName name="PhanChung">#REF!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_inertial">#REF!</definedName>
    <definedName name="Phone">#REF!</definedName>
    <definedName name="phongnuoc">#REF!</definedName>
    <definedName name="phson">#REF!</definedName>
    <definedName name="phtuyen">#REF!</definedName>
    <definedName name="phu_luc_vua">#REF!</definedName>
    <definedName name="phugia2">#REF!</definedName>
    <definedName name="phugia3">#REF!</definedName>
    <definedName name="phugia4">#REF!</definedName>
    <definedName name="phugia5">#REF!</definedName>
    <definedName name="Phukienduongday">#REF!</definedName>
    <definedName name="phunson">#N/A</definedName>
    <definedName name="phunvua">#N/A</definedName>
    <definedName name="Pi">#REF!</definedName>
    <definedName name="pic">#REF!</definedName>
    <definedName name="PIL">#REF!</definedName>
    <definedName name="PileSize">#REF!</definedName>
    <definedName name="PileType">#REF!</definedName>
    <definedName name="PK">#REF!</definedName>
    <definedName name="PL" hidden="1">{"'Sheet1'!$L$16"}</definedName>
    <definedName name="PLCT">#REF!</definedName>
    <definedName name="plctel">#REF!</definedName>
    <definedName name="PLOT">#REF!</definedName>
    <definedName name="PlucBcaoTD" hidden="1">{"'Sheet1'!$L$16"}</definedName>
    <definedName name="pm..">#REF!</definedName>
    <definedName name="PMU_18">#REF!</definedName>
    <definedName name="PMU18_Bill">#REF!</definedName>
    <definedName name="PMU18_VL">#REF!</definedName>
    <definedName name="PMUX">#REF!</definedName>
    <definedName name="Poppy">#REF!</definedName>
    <definedName name="pp">#REF!</definedName>
    <definedName name="ppp">#REF!</definedName>
    <definedName name="PR">#REF!</definedName>
    <definedName name="PRC">#REF!</definedName>
    <definedName name="PrecNden">#REF!</definedName>
    <definedName name="PRICE">#REF!</definedName>
    <definedName name="PRICE1">#REF!</definedName>
    <definedName name="Prin">#REF!</definedName>
    <definedName name="Prin1">#REF!</definedName>
    <definedName name="Prin10">#REF!</definedName>
    <definedName name="Prin11">#REF!</definedName>
    <definedName name="Prin12">#REF!</definedName>
    <definedName name="Prin15">#REF!</definedName>
    <definedName name="Prin16">#REF!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5">'B6. KMNĐ'!$A$1:$G$30</definedName>
    <definedName name="_xlnm.Print_Area">#REF!</definedName>
    <definedName name="Print_Title">#REF!</definedName>
    <definedName name="_xlnm.Print_Titles" localSheetId="6">'BIEU 7. GIAI NGAN'!$6:$8</definedName>
    <definedName name="_xlnm.Print_Titles">#N/A</definedName>
    <definedName name="PRINT_TITLES_MI">#REF!</definedName>
    <definedName name="PRINT1">#REF!</definedName>
    <definedName name="PRINTA">#REF!</definedName>
    <definedName name="PRINTB">#REF!</definedName>
    <definedName name="PRINTC">#REF!</definedName>
    <definedName name="Prints_titles">#REF!</definedName>
    <definedName name="prjName">#REF!</definedName>
    <definedName name="prjNo">#REF!</definedName>
    <definedName name="Pro_Soil">#REF!</definedName>
    <definedName name="ProdForm" hidden="1">#REF!</definedName>
    <definedName name="Product" hidden="1">#REF!</definedName>
    <definedName name="PROPOSAL">#REF!</definedName>
    <definedName name="Province">#REF!</definedName>
    <definedName name="pt">#REF!</definedName>
    <definedName name="PT_A1">#REF!</definedName>
    <definedName name="PT_Duong">#REF!</definedName>
    <definedName name="ptbc">#REF!</definedName>
    <definedName name="PTC">#REF!</definedName>
    <definedName name="PTD">#REF!</definedName>
    <definedName name="ptdg">#REF!</definedName>
    <definedName name="PTDG_cau">#REF!</definedName>
    <definedName name="ptdg_cong">#REF!</definedName>
    <definedName name="PTDG_DCV">#REF!</definedName>
    <definedName name="ptdg_duong">#REF!</definedName>
    <definedName name="ptdg_ke">#REF!</definedName>
    <definedName name="PTDGBPTC">#REF!</definedName>
    <definedName name="ptdgc">#REF!</definedName>
    <definedName name="ptdgcd">#REF!</definedName>
    <definedName name="ptdgcdt">#REF!</definedName>
    <definedName name="ptdgd">#REF!</definedName>
    <definedName name="ptdggc">#REF!</definedName>
    <definedName name="ptdghg">#REF!</definedName>
    <definedName name="ptdgnv">#REF!</definedName>
    <definedName name="PTE">#REF!</definedName>
    <definedName name="PtichDTL">#N/A</definedName>
    <definedName name="Pu">#REF!</definedName>
    <definedName name="pvd">#REF!</definedName>
    <definedName name="QDD">#REF!</definedName>
    <definedName name="Qgh">#REF!</definedName>
    <definedName name="Qgx">#REF!</definedName>
    <definedName name="QIh">#REF!</definedName>
    <definedName name="QIIh">#REF!</definedName>
    <definedName name="QIIIh">#REF!</definedName>
    <definedName name="QIIIIh">#REF!</definedName>
    <definedName name="QIIIIX">#REF!</definedName>
    <definedName name="QIIIX">#REF!</definedName>
    <definedName name="qIItc">#REF!</definedName>
    <definedName name="qIItt">#REF!</definedName>
    <definedName name="QIIX">#REF!</definedName>
    <definedName name="qItc">#REF!</definedName>
    <definedName name="qItt">#REF!</definedName>
    <definedName name="QIX">#REF!</definedName>
    <definedName name="QmIh">#REF!</definedName>
    <definedName name="QmIIH">#REF!</definedName>
    <definedName name="QmIIIh">#REF!</definedName>
    <definedName name="QmIIIIh">#REF!</definedName>
    <definedName name="QmIIIIX">#REF!</definedName>
    <definedName name="QmIIIX">#REF!</definedName>
    <definedName name="QmIIX">#REF!</definedName>
    <definedName name="QmIX">#REF!</definedName>
    <definedName name="qng">#REF!</definedName>
    <definedName name="qp">#REF!</definedName>
    <definedName name="qtcgdII">#REF!</definedName>
    <definedName name="qtdm">#REF!</definedName>
    <definedName name="qtrwey" hidden="1">{"'Sheet1'!$L$16"}</definedName>
    <definedName name="qttgdII">#REF!</definedName>
    <definedName name="QTY">#REF!</definedName>
    <definedName name="qu">#REF!</definedName>
    <definedName name="QUANGPHONG">#REF!</definedName>
    <definedName name="Quantities">#REF!</definedName>
    <definedName name="QUYKY">#REF!</definedName>
    <definedName name="r_">#REF!</definedName>
    <definedName name="R_mong">#REF!</definedName>
    <definedName name="Ra">#REF!</definedName>
    <definedName name="Ra_">#REF!</definedName>
    <definedName name="ra11p">#REF!</definedName>
    <definedName name="ra13p">#REF!</definedName>
    <definedName name="Racot">#REF!</definedName>
    <definedName name="Radam">#REF!</definedName>
    <definedName name="RAFT">#REF!</definedName>
    <definedName name="raicp">#N/A</definedName>
    <definedName name="rain..">#REF!</definedName>
    <definedName name="rang1">#REF!</definedName>
    <definedName name="range">#REF!</definedName>
    <definedName name="ranhthoatnuoc">#REF!</definedName>
    <definedName name="rate">14000</definedName>
    <definedName name="ray">#N/A</definedName>
    <definedName name="Rb">#REF!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CF">#REF!</definedName>
    <definedName name="RCKM">#REF!</definedName>
    <definedName name="Rcsd">#REF!</definedName>
    <definedName name="Rctc">#REF!</definedName>
    <definedName name="Rctt">#REF!</definedName>
    <definedName name="rd">#REF!</definedName>
    <definedName name="RDAM">#REF!</definedName>
    <definedName name="RDEC">#REF!</definedName>
    <definedName name="RDEFF">#REF!</definedName>
    <definedName name="RDFC">#REF!</definedName>
    <definedName name="RDFU">#REF!</definedName>
    <definedName name="RDLIF">#REF!</definedName>
    <definedName name="RDOM">#REF!</definedName>
    <definedName name="RDPC">#REF!</definedName>
    <definedName name="rdpcf">#REF!</definedName>
    <definedName name="RDRC">#REF!</definedName>
    <definedName name="RDRF">#REF!</definedName>
    <definedName name="rec">#REF!</definedName>
    <definedName name="_xlnm.Recorder">#REF!</definedName>
    <definedName name="RECOUT">#N/A</definedName>
    <definedName name="REG">#REF!</definedName>
    <definedName name="Region">#REF!</definedName>
    <definedName name="relay">#REF!</definedName>
    <definedName name="REP">#REF!</definedName>
    <definedName name="REPORT01">#REF!</definedName>
    <definedName name="REPORT02">#REF!</definedName>
    <definedName name="RF">#REF!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C">#REF!</definedName>
    <definedName name="RHLIF">#REF!</definedName>
    <definedName name="RHOM">#REF!</definedName>
    <definedName name="RHSHT">#REF!</definedName>
    <definedName name="RIR">#REF!</definedName>
    <definedName name="River">#REF!</definedName>
    <definedName name="River_Code">#REF!</definedName>
    <definedName name="rk">#N/A</definedName>
    <definedName name="RLF">#REF!</definedName>
    <definedName name="RLKM">#REF!</definedName>
    <definedName name="RLL">#REF!</definedName>
    <definedName name="RLOM">#REF!</definedName>
    <definedName name="RMSHT">#REF!</definedName>
    <definedName name="Rncot">#REF!</definedName>
    <definedName name="Rndam">#REF!</definedName>
    <definedName name="Ro">#REF!</definedName>
    <definedName name="Road_Code">#REF!</definedName>
    <definedName name="Road_Name">#REF!</definedName>
    <definedName name="RoadNo_373">#REF!</definedName>
    <definedName name="Rob">#REF!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HEC">#REF!</definedName>
    <definedName name="RPHLIF">#REF!</definedName>
    <definedName name="RPHOM">#REF!</definedName>
    <definedName name="RPHPC">#REF!</definedName>
    <definedName name="rr">#REF!</definedName>
    <definedName name="Rrpo">#REF!</definedName>
    <definedName name="rrr">#REF!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tr" hidden="1">{"'Sheet1'!$L$16"}</definedName>
    <definedName name="RTT">#REF!</definedName>
    <definedName name="Ru">#REF!</definedName>
    <definedName name="Rub">#REF!</definedName>
    <definedName name="RWTPhi">#REF!</definedName>
    <definedName name="RWTPlo">#REF!</definedName>
    <definedName name="S">{"'Sheet1'!$L$16"}</definedName>
    <definedName name="s.">#REF!</definedName>
    <definedName name="S_2">#REF!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n">#REF!</definedName>
    <definedName name="SANBAYBACKAN">#REF!</definedName>
    <definedName name="sand">#REF!</definedName>
    <definedName name="sangbentonite">#N/A</definedName>
    <definedName name="SanVanDongTongDich">#REF!</definedName>
    <definedName name="satu">#REF!</definedName>
    <definedName name="Sau">#REF!</definedName>
    <definedName name="SBBK">#REF!</definedName>
    <definedName name="sbc">#REF!</definedName>
    <definedName name="Sc">#REF!</definedName>
    <definedName name="scao98">#REF!</definedName>
    <definedName name="SCCR">#REF!</definedName>
    <definedName name="SCDT">#REF!</definedName>
    <definedName name="SCH">#REF!</definedName>
    <definedName name="SCHUYEN">#REF!</definedName>
    <definedName name="SCT">#REF!</definedName>
    <definedName name="SD_bill">#REF!</definedName>
    <definedName name="SD_VL">#REF!</definedName>
    <definedName name="sd1p">#REF!</definedName>
    <definedName name="SDG" hidden="1">{"'Sheet1'!$L$16"}</definedName>
    <definedName name="sdgfjhfj" hidden="1">{"'Sheet1'!$L$16"}</definedName>
    <definedName name="SDMONG">#REF!</definedName>
    <definedName name="sduong">#REF!</definedName>
    <definedName name="Seg">#N/A</definedName>
    <definedName name="sencount" hidden="1">13</definedName>
    <definedName name="sf" hidden="1">{"'Sheet1'!$L$16"}</definedName>
    <definedName name="SFL">#REF!</definedName>
    <definedName name="sfsd" hidden="1">{"'Sheet1'!$L$16"}</definedName>
    <definedName name="Sh">#REF!</definedName>
    <definedName name="SHALL">#REF!</definedName>
    <definedName name="SHDGC">#REF!</definedName>
    <definedName name="SHDGD">#REF!</definedName>
    <definedName name="Sheet1">#REF!</definedName>
    <definedName name="sho">#REF!</definedName>
    <definedName name="Shoes">#REF!</definedName>
    <definedName name="SHPC">#REF!</definedName>
    <definedName name="SHPD">#REF!</definedName>
    <definedName name="sht1p">#REF!</definedName>
    <definedName name="SIA">#REF!</definedName>
    <definedName name="SIB">#REF!</definedName>
    <definedName name="SIC">#REF!</definedName>
    <definedName name="sieucao">#REF!</definedName>
    <definedName name="SIGN">#REF!</definedName>
    <definedName name="SIIA">#REF!</definedName>
    <definedName name="SIIB">#REF!</definedName>
    <definedName name="SIIC">#REF!</definedName>
    <definedName name="SIZE">#REF!</definedName>
    <definedName name="skt">#REF!</definedName>
    <definedName name="SL">#REF!</definedName>
    <definedName name="SL_CRD">#REF!</definedName>
    <definedName name="SL_CRS">#REF!</definedName>
    <definedName name="SL_CS">#REF!</definedName>
    <definedName name="SL_DD">#REF!</definedName>
    <definedName name="SLF">#REF!</definedName>
    <definedName name="slg">#REF!</definedName>
    <definedName name="SLT">#REF!</definedName>
    <definedName name="SLVtu">#REF!</definedName>
    <definedName name="SM">#REF!</definedName>
    <definedName name="smax">#REF!</definedName>
    <definedName name="smax1">#REF!</definedName>
    <definedName name="SMBA">#REF!</definedName>
    <definedName name="SMK">#REF!</definedName>
    <definedName name="Snc">#REF!</definedName>
    <definedName name="Sng">#REF!</definedName>
    <definedName name="Sntn">#REF!</definedName>
    <definedName name="So_Chu.Drop1">#N/A</definedName>
    <definedName name="So_Chu.Drop3">#N/A</definedName>
    <definedName name="so_chu.So_Xau">#N/A</definedName>
    <definedName name="So_Xau">#N/A</definedName>
    <definedName name="SOÁ_CHUYEÁN">#REF!</definedName>
    <definedName name="soc3p">#REF!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#REF!</definedName>
    <definedName name="Song_da">#REF!</definedName>
    <definedName name="SONKC">#REF!</definedName>
    <definedName name="SORT">#REF!</definedName>
    <definedName name="SortName">#REF!</definedName>
    <definedName name="Sothutu">#REF!</definedName>
    <definedName name="SOTIENPS">#REF!</definedName>
    <definedName name="SPAN">#REF!</definedName>
    <definedName name="SPAN_No">#REF!</definedName>
    <definedName name="Spanner_Auto_File">"C:\My Documents\tinh cdo.x2a"</definedName>
    <definedName name="SPEC">#REF!</definedName>
    <definedName name="SpecialPrice" hidden="1">#REF!</definedName>
    <definedName name="SPECSUMMARY">#REF!</definedName>
    <definedName name="Sprack">#REF!</definedName>
    <definedName name="SQDKT10">#REF!</definedName>
    <definedName name="SQDKT11">#REF!</definedName>
    <definedName name="SQDKT9">#REF!</definedName>
    <definedName name="SRSQI">#REF!</definedName>
    <definedName name="SS" hidden="1">{"'Sheet1'!$L$16"}</definedName>
    <definedName name="sss">#REF!</definedName>
    <definedName name="st">#REF!</definedName>
    <definedName name="st1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d.">#REF!</definedName>
    <definedName name="STEEL">#REF!</definedName>
    <definedName name="stor">#REF!</definedName>
    <definedName name="Stt">#REF!</definedName>
    <definedName name="SU">#REF!</definedName>
    <definedName name="sub">#REF!</definedName>
    <definedName name="SUL">#REF!</definedName>
    <definedName name="SUM">#REF!,#REF!</definedName>
    <definedName name="SUMITOMO">#REF!</definedName>
    <definedName name="SUMITOMO_GT">#REF!</definedName>
    <definedName name="SumKL">#REF!</definedName>
    <definedName name="SumM">#REF!</definedName>
    <definedName name="SUMMARY">#REF!</definedName>
    <definedName name="SumMTC">#REF!</definedName>
    <definedName name="SumMTC2">#REF!</definedName>
    <definedName name="SumNC">#REF!</definedName>
    <definedName name="SumNC2">#REF!</definedName>
    <definedName name="SumVL">#REF!</definedName>
    <definedName name="sur">#REF!</definedName>
    <definedName name="SVC">#REF!</definedName>
    <definedName name="SW">#REF!</definedName>
    <definedName name="SX_Lapthao_khungV_Sdao">#REF!</definedName>
    <definedName name="t">#REF!</definedName>
    <definedName name="t..">#REF!</definedName>
    <definedName name="T.3" hidden="1">{"'Sheet1'!$L$16"}</definedName>
    <definedName name="T.nhËp">#REF!</definedName>
    <definedName name="T_Hoanvon">#N/A</definedName>
    <definedName name="t101p">#REF!</definedName>
    <definedName name="t103p">#REF!</definedName>
    <definedName name="T10HT">#REF!</definedName>
    <definedName name="t10nc1p">#REF!</definedName>
    <definedName name="t10vl1p">#REF!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7HT">#REF!</definedName>
    <definedName name="T8HT">#REF!</definedName>
    <definedName name="ta">#REF!</definedName>
    <definedName name="tadao">#REF!</definedName>
    <definedName name="Tæng_c_ng_suÊt_hiÖn_t_i">"THOP"</definedName>
    <definedName name="Tæng_H_P_TBA">#REF!</definedName>
    <definedName name="Tæng_Hîp_35">#REF!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K">#REF!</definedName>
    <definedName name="TÄØNG_HÅÜP_KINH_PHÊ_DÆÛ_THÁÖU_TBA2_50KVA__2_11_2_0_4KV">#REF!</definedName>
    <definedName name="TÄØNG_HÅÜP_KINH_PHÊ_TBA_3_50KVA__22_11_2_0_4KV">#REF!</definedName>
    <definedName name="tapa">#REF!</definedName>
    <definedName name="taun">#REF!</definedName>
    <definedName name="TaxTV">10%</definedName>
    <definedName name="TaxXL">5%</definedName>
    <definedName name="TB_TBA">#REF!</definedName>
    <definedName name="tbl_ProdInfo" hidden="1">#REF!</definedName>
    <definedName name="tbmc">#REF!</definedName>
    <definedName name="TBOT">#REF!</definedName>
    <definedName name="TBSGP">#REF!</definedName>
    <definedName name="tbtram">#REF!</definedName>
    <definedName name="TBTT">#REF!</definedName>
    <definedName name="TBXD">#REF!</definedName>
    <definedName name="TBXN">#REF!</definedName>
    <definedName name="TC">#REF!</definedName>
    <definedName name="TC_NHANH1">#REF!</definedName>
    <definedName name="TCDHT">#REF!</definedName>
    <definedName name="Tchuan">#REF!</definedName>
    <definedName name="Tck">#REF!</definedName>
    <definedName name="Tcng">#REF!</definedName>
    <definedName name="TCTRU">#REF!</definedName>
    <definedName name="TD12vl">#REF!</definedName>
    <definedName name="td1p">#REF!</definedName>
    <definedName name="TD1p1nc">#REF!</definedName>
    <definedName name="td1p1vc">#REF!</definedName>
    <definedName name="TD1p1vl">#REF!</definedName>
    <definedName name="td3p">#REF!</definedName>
    <definedName name="tdcc">#REF!</definedName>
    <definedName name="TDctnc">#REF!</definedName>
    <definedName name="TDctvc">#REF!</definedName>
    <definedName name="TDctvl">#REF!</definedName>
    <definedName name="tdia">#REF!</definedName>
    <definedName name="TdinhQT">#REF!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cco" hidden="1">{"'Sheet1'!$L$16"}</definedName>
    <definedName name="temp">#REF!</definedName>
    <definedName name="Temp_Br">#REF!</definedName>
    <definedName name="TEMPBR">#REF!</definedName>
    <definedName name="ten_tra_1BTN">#REF!</definedName>
    <definedName name="ten_tra_2BTN">#REF!</definedName>
    <definedName name="ten_tra_3BTN">#REF!</definedName>
    <definedName name="TenBang">#REF!</definedName>
    <definedName name="TenCap">#REF!</definedName>
    <definedName name="tenck">#REF!</definedName>
    <definedName name="TenCtr">#REF!</definedName>
    <definedName name="Tengoi">#REF!</definedName>
    <definedName name="TenHMuc">#REF!</definedName>
    <definedName name="TenNgam">#REF!</definedName>
    <definedName name="TenTreo">#REF!</definedName>
    <definedName name="TenVtu">#REF!</definedName>
    <definedName name="tenvung">#REF!</definedName>
    <definedName name="test">#REF!</definedName>
    <definedName name="test1">#REF!</definedName>
    <definedName name="Test5">#REF!</definedName>
    <definedName name="text">#REF!</definedName>
    <definedName name="TG">#REF!</definedName>
    <definedName name="TGLS">#REF!</definedName>
    <definedName name="TH.CTrinh">#REF!</definedName>
    <definedName name="TH.tinh">#REF!</definedName>
    <definedName name="TH_VKHNN">#REF!</definedName>
    <definedName name="Þ10">#REF!</definedName>
    <definedName name="Þ16">#REF!</definedName>
    <definedName name="Þ18">#REF!</definedName>
    <definedName name="tha" hidden="1">{"'Sheet1'!$L$16"}</definedName>
    <definedName name="thai">#REF!</definedName>
    <definedName name="tham">#REF!</definedName>
    <definedName name="thang">#REF!</definedName>
    <definedName name="Thang_Long">#REF!</definedName>
    <definedName name="Thang_Long_GT">#REF!</definedName>
    <definedName name="Thang1" hidden="1">{"'Sheet1'!$L$16"}</definedName>
    <definedName name="thanh" hidden="1">{"'Sheet1'!$L$16"}</definedName>
    <definedName name="Thanh_CT">#REF!</definedName>
    <definedName name="Thanh_LC_tayvin">#REF!</definedName>
    <definedName name="thanhtien">#REF!</definedName>
    <definedName name="ThanhTienXuat">#REF!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Þdamd4">#REF!</definedName>
    <definedName name="Þdamt4">#REF!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p">#REF!</definedName>
    <definedName name="THEP_D32">#REF!</definedName>
    <definedName name="thep10">#REF!</definedName>
    <definedName name="thep18">#REF!</definedName>
    <definedName name="thep20">#REF!</definedName>
    <definedName name="thepban">#REF!</definedName>
    <definedName name="ThepDinh">#REF!</definedName>
    <definedName name="thepgoc25_60">#REF!</definedName>
    <definedName name="thepgoc63_75">#REF!</definedName>
    <definedName name="thepgoc80_100">#REF!</definedName>
    <definedName name="thephinhmk">#N/A</definedName>
    <definedName name="thepma">10500</definedName>
    <definedName name="thept">#REF!</definedName>
    <definedName name="theptron12">#REF!</definedName>
    <definedName name="theptron14_22">#REF!</definedName>
    <definedName name="theptron6_8">#REF!</definedName>
    <definedName name="thetichck">#REF!</definedName>
    <definedName name="THGO1pnc">#REF!</definedName>
    <definedName name="thh">#REF!</definedName>
    <definedName name="thht">#REF!</definedName>
    <definedName name="THI">#REF!</definedName>
    <definedName name="thkp3">#REF!</definedName>
    <definedName name="THKS" hidden="1">{"'Sheet1'!$L$16"}</definedName>
    <definedName name="THKSTK">#REF!</definedName>
    <definedName name="Þmong">#REF!</definedName>
    <definedName name="THMONTH">#REF!</definedName>
    <definedName name="ÞNXoldk">#REF!</definedName>
    <definedName name="ThoatNuoc">#REF!</definedName>
    <definedName name="thongso">#N/A</definedName>
    <definedName name="thop">#REF!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oanBo">#REF!</definedName>
    <definedName name="THtoanbo2">#REF!</definedName>
    <definedName name="thtt">#REF!</definedName>
    <definedName name="Thu">#REF!</definedName>
    <definedName name="thue">6</definedName>
    <definedName name="THUEDKC">#REF!</definedName>
    <definedName name="THUEDKN">#REF!</definedName>
    <definedName name="THUELKPSCO">#REF!</definedName>
    <definedName name="THUELKPSNO">#REF!</definedName>
    <definedName name="THUEMA">#REF!</definedName>
    <definedName name="THUEPSC">#REF!</definedName>
    <definedName name="THUEPSN">#REF!</definedName>
    <definedName name="thuocno">#REF!</definedName>
    <definedName name="thuy" hidden="1">{"'Sheet1'!$L$16"}</definedName>
    <definedName name="TI">#REF!</definedName>
    <definedName name="Tien">#REF!</definedName>
    <definedName name="TIENKQKD">#REF!</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me">#REF!</definedName>
    <definedName name="tinhqd">#REF!</definedName>
    <definedName name="TINHTHUONGNGANSON">#REF!</definedName>
    <definedName name="TIT">#REF!</definedName>
    <definedName name="TITAN">#REF!</definedName>
    <definedName name="tk">#REF!</definedName>
    <definedName name="TKCD">#REF!</definedName>
    <definedName name="TKGHICO">#REF!</definedName>
    <definedName name="TKGHINO">#REF!</definedName>
    <definedName name="TKP">#REF!</definedName>
    <definedName name="TKYB">"TKYB"</definedName>
    <definedName name="TL">#REF!</definedName>
    <definedName name="TL_bill">#REF!</definedName>
    <definedName name="TL_PB">#REF!</definedName>
    <definedName name="TL_VL">#REF!</definedName>
    <definedName name="TLAC120">#REF!</definedName>
    <definedName name="TLAC35">#REF!</definedName>
    <definedName name="TLAC50">#REF!</definedName>
    <definedName name="TLAC70">#REF!</definedName>
    <definedName name="TLAC95">#REF!</definedName>
    <definedName name="TLD">#REF!</definedName>
    <definedName name="TLDPK">#REF!</definedName>
    <definedName name="Tle">#REF!</definedName>
    <definedName name="TLLP">#REF!</definedName>
    <definedName name="TLR">#REF!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Y">#REF!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nd">#REF!</definedName>
    <definedName name="TNDN">#REF!</definedName>
    <definedName name="toadocap">#REF!</definedName>
    <definedName name="Toanbo">#REF!</definedName>
    <definedName name="tole">#REF!</definedName>
    <definedName name="Tong">#REF!</definedName>
    <definedName name="TONG_DU_TOAN">#REF!</definedName>
    <definedName name="TONG_GIA_TRI_CONG_TRINH">#REF!</definedName>
    <definedName name="Tong_hop">#REF!</definedName>
    <definedName name="TONG_HOP_THI_NGHIEM_DZ0.4KV">#REF!</definedName>
    <definedName name="TONG_HOP_THI_NGHIEM_DZ22KV">#REF!</definedName>
    <definedName name="TONG_KE_TBA">#REF!</definedName>
    <definedName name="tongbt">#REF!</definedName>
    <definedName name="tongcong">#REF!</definedName>
    <definedName name="tongct">#REF!</definedName>
    <definedName name="tongdientich">#REF!</definedName>
    <definedName name="TONGDUTOAN">#REF!</definedName>
    <definedName name="tongkt">#REF!</definedName>
    <definedName name="tongmay">#REF!</definedName>
    <definedName name="tongnc">#REF!</definedName>
    <definedName name="tongthep">#REF!</definedName>
    <definedName name="tongthetich">#REF!</definedName>
    <definedName name="tongvl">#REF!</definedName>
    <definedName name="Tonmai">#REF!</definedName>
    <definedName name="TOT_PR_1">#REF!</definedName>
    <definedName name="TOT_PR_2">#REF!</definedName>
    <definedName name="TOT_PR_3">#REF!</definedName>
    <definedName name="TOT_PR_4">#REF!</definedName>
    <definedName name="TOTAL">#REF!</definedName>
    <definedName name="totald">#REF!</definedName>
    <definedName name="TPLRP">#REF!</definedName>
    <definedName name="tr">#REF!</definedName>
    <definedName name="tr_">#N/A</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#REF!</definedName>
    <definedName name="Tra_Cot">#REF!</definedName>
    <definedName name="Tra_DM_su_dung">#REF!</definedName>
    <definedName name="Tra_don_gia_KS">#REF!</definedName>
    <definedName name="Tra_DTCT">#REF!</definedName>
    <definedName name="TRA_Eb">#REF!</definedName>
    <definedName name="Tra_gia">#REF!</definedName>
    <definedName name="Tra_gtxl_cong">#REF!</definedName>
    <definedName name="TRA_m">#REF!</definedName>
    <definedName name="TRA_Ra">#REF!</definedName>
    <definedName name="TRA_Rb">#REF!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L">#REF!</definedName>
    <definedName name="tra_xlbtn">#REF!</definedName>
    <definedName name="traA103">#REF!</definedName>
    <definedName name="trab">#REF!</definedName>
    <definedName name="trabtn">#REF!</definedName>
    <definedName name="TraDAH_H">#REF!</definedName>
    <definedName name="TRADE2">#REF!</definedName>
    <definedName name="TRAIGIAM">#REF!</definedName>
    <definedName name="tram30">#N/A</definedName>
    <definedName name="tram45">#N/A</definedName>
    <definedName name="tram60">#N/A</definedName>
    <definedName name="tram80">#N/A</definedName>
    <definedName name="tramatcong1">#REF!</definedName>
    <definedName name="tramatcong2">#REF!</definedName>
    <definedName name="trambitum">#N/A</definedName>
    <definedName name="tramtbtn25">#REF!</definedName>
    <definedName name="tramtbtn30">#REF!</definedName>
    <definedName name="tramtbtn40">#REF!</definedName>
    <definedName name="tramtbtn50">#REF!</definedName>
    <definedName name="tramtbtn60">#REF!</definedName>
    <definedName name="tramtbtn80">#REF!</definedName>
    <definedName name="tranhietdo">#REF!</definedName>
    <definedName name="TRAvH">#REF!</definedName>
    <definedName name="TRAVL">#REF!</definedName>
    <definedName name="treoducbt">#N/A</definedName>
    <definedName name="TRHT">#REF!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th">#REF!</definedName>
    <definedName name="tron60th">#REF!</definedName>
    <definedName name="tron80">#REF!</definedName>
    <definedName name="tronbentonit">#N/A</definedName>
    <definedName name="tronbentonite">#N/A</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vua110">#REF!</definedName>
    <definedName name="tronvua150">#REF!</definedName>
    <definedName name="tronvua200">#REF!</definedName>
    <definedName name="tronvua325">#REF!</definedName>
    <definedName name="tronvua80">#N/A</definedName>
    <definedName name="trt">#REF!</definedName>
    <definedName name="TRU">#REF!</definedName>
    <definedName name="tru_can">#REF!</definedName>
    <definedName name="trung">{"Thuxm2.xls","Sheet1"}</definedName>
    <definedName name="TruongTieuHocKimHY">#REF!</definedName>
    <definedName name="TruSoDienLucNaRi">#REF!</definedName>
    <definedName name="ts">#REF!</definedName>
    <definedName name="tsI">#REF!</definedName>
    <definedName name="tt">#REF!</definedName>
    <definedName name="TT_1P">#REF!</definedName>
    <definedName name="TT_3p">#REF!</definedName>
    <definedName name="ttao">#REF!</definedName>
    <definedName name="ttbt">#REF!</definedName>
    <definedName name="ttc">1550</definedName>
    <definedName name="TTCto">#REF!</definedName>
    <definedName name="ttd">1600</definedName>
    <definedName name="TTDZ">#REF!</definedName>
    <definedName name="TTDZ04">#REF!</definedName>
    <definedName name="TTDZ35">#REF!</definedName>
    <definedName name="TTHBCMTDKQII">#REF!</definedName>
    <definedName name="TTHBCMTDKT5">#REF!</definedName>
    <definedName name="TTHBCMTQI">#REF!</definedName>
    <definedName name="TTHBCMTT4">#REF!</definedName>
    <definedName name="tthi">#REF!</definedName>
    <definedName name="ttinh">#REF!</definedName>
    <definedName name="TTMTC">#REF!</definedName>
    <definedName name="TTN">#REF!</definedName>
    <definedName name="TTNC">#REF!</definedName>
    <definedName name="ttronmk">#REF!</definedName>
    <definedName name="tttat">#REF!</definedName>
    <definedName name="tttt">#REF!</definedName>
    <definedName name="TTVAn5">#REF!</definedName>
    <definedName name="Tuong_chan">#REF!</definedName>
    <definedName name="Tuong_dau_HD">#REF!</definedName>
    <definedName name="TuongChan">#REF!</definedName>
    <definedName name="TUTT">#REF!</definedName>
    <definedName name="Tuvan">#REF!</definedName>
    <definedName name="tuyennhanh" hidden="1">{"'Sheet1'!$L$16"}</definedName>
    <definedName name="tv75nc">#REF!</definedName>
    <definedName name="tv75vl">#REF!</definedName>
    <definedName name="tvbt">#REF!</definedName>
    <definedName name="tvg">#REF!</definedName>
    <definedName name="Tvk">#REF!</definedName>
    <definedName name="tvl">#REF!</definedName>
    <definedName name="Txk">#REF!</definedName>
    <definedName name="Ty_gia_Yen">#REF!</definedName>
    <definedName name="ty_le">#REF!</definedName>
    <definedName name="ty_le_2">#REF!</definedName>
    <definedName name="ty_le_3">#REF!</definedName>
    <definedName name="ty_le_BTN">#REF!</definedName>
    <definedName name="Ty_le1">#REF!</definedName>
    <definedName name="tyle2">#REF!</definedName>
    <definedName name="Type_1">#REF!</definedName>
    <definedName name="Type_2">#REF!</definedName>
    <definedName name="u">#N/A</definedName>
    <definedName name="U_tien">#REF!</definedName>
    <definedName name="UbdII">#REF!</definedName>
    <definedName name="Ubo">#REF!</definedName>
    <definedName name="UbtII">#REF!</definedName>
    <definedName name="UNIT">#REF!</definedName>
    <definedName name="Unit_Price">#REF!</definedName>
    <definedName name="UNL">#REF!</definedName>
    <definedName name="uonong">#N/A</definedName>
    <definedName name="UP">#REF!,#REF!,#REF!,#REF!,#REF!,#REF!,#REF!,#REF!,#REF!,#REF!,#REF!</definedName>
    <definedName name="upnoc">#REF!</definedName>
    <definedName name="upperlowlandlimit">#REF!</definedName>
    <definedName name="USCT">#REF!</definedName>
    <definedName name="USCTKU">#REF!</definedName>
    <definedName name="USdb">#REF!</definedName>
    <definedName name="USKC">#REF!</definedName>
    <definedName name="USNC">#REF!</definedName>
    <definedName name="UStb">#REF!</definedName>
    <definedName name="ut">#REF!</definedName>
    <definedName name="UT_1">#REF!</definedName>
    <definedName name="UT1_373">#REF!</definedName>
    <definedName name="UtdI">#REF!</definedName>
    <definedName name="UtdII">#REF!</definedName>
    <definedName name="UttI">#REF!</definedName>
    <definedName name="UttII">#REF!</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AÄT_LIEÄU">"ATRAM"</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nChuyenDam">#REF!</definedName>
    <definedName name="vanthang0.3">#REF!</definedName>
    <definedName name="vanthang0.5">#REF!</definedName>
    <definedName name="vanthang2">#REF!</definedName>
    <definedName name="VARIINST">#REF!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1">#REF!</definedName>
    <definedName name="Vatlieu2">#REF!</definedName>
    <definedName name="Vatlieu3">#REF!</definedName>
    <definedName name="VatLieuKhac">#REF!</definedName>
    <definedName name="VATM" hidden="1">{"'Sheet1'!$L$16"}</definedName>
    <definedName name="Vattu">#REF!</definedName>
    <definedName name="vbst">#REF!</definedName>
    <definedName name="vbtchongnuocm300">#REF!</definedName>
    <definedName name="vbtm150">#REF!</definedName>
    <definedName name="vbtm300">#REF!</definedName>
    <definedName name="vbtm400">#REF!</definedName>
    <definedName name="vc" hidden="1">{"'Sheet1'!$L$16"}</definedName>
    <definedName name="vcbo1" hidden="1">{"'Sheet1'!$L$16"}</definedName>
    <definedName name="VCC">#REF!</definedName>
    <definedName name="vccat0.4">#REF!</definedName>
    <definedName name="vccatv">#REF!</definedName>
    <definedName name="VCCH12M200">#REF!</definedName>
    <definedName name="vccot">#REF!</definedName>
    <definedName name="vccot0.4">#REF!</definedName>
    <definedName name="vccot35">#REF!</definedName>
    <definedName name="vccott">#REF!</definedName>
    <definedName name="vccottt">#REF!</definedName>
    <definedName name="VCCU">#REF!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HT">#REF!</definedName>
    <definedName name="VCL46M100">#REF!</definedName>
    <definedName name="VCM24M200">#REF!</definedName>
    <definedName name="vcn">#REF!</definedName>
    <definedName name="Vcng">#REF!</definedName>
    <definedName name="vcnuoc0.4">#REF!</definedName>
    <definedName name="VCP">#REF!</definedName>
    <definedName name="vcp2ma">#REF!</definedName>
    <definedName name="vcp2shtk">#REF!</definedName>
    <definedName name="vcpk">#REF!</definedName>
    <definedName name="VCS">#REF!</definedName>
    <definedName name="vcsat0.4">#REF!</definedName>
    <definedName name="vcsat35">#REF!</definedName>
    <definedName name="vcsu">#REF!</definedName>
    <definedName name="vct">#REF!</definedName>
    <definedName name="vctb">#REF!</definedName>
    <definedName name="VCTHEP10">#REF!</definedName>
    <definedName name="VCTHEP18">#REF!</definedName>
    <definedName name="VCTHEP20">#REF!</definedName>
    <definedName name="VCTIEP">#REF!</definedName>
    <definedName name="vctmong">#REF!</definedName>
    <definedName name="vctre">#REF!</definedName>
    <definedName name="VCTT">#REF!</definedName>
    <definedName name="VCVAN">#REF!</definedName>
    <definedName name="vcxi">#REF!</definedName>
    <definedName name="vcxm">#REF!</definedName>
    <definedName name="vcxm0.4">#REF!</definedName>
    <definedName name="vd">#REF!</definedName>
    <definedName name="vd3p">#REF!</definedName>
    <definedName name="vdcl">#REF!</definedName>
    <definedName name="vdl">#REF!</definedName>
    <definedName name="Vf">#REF!</definedName>
    <definedName name="vgk">#REF!</definedName>
    <definedName name="vgt">#REF!</definedName>
    <definedName name="Via_He">#REF!</definedName>
    <definedName name="viet">#REF!</definedName>
    <definedName name="VIEW">#REF!</definedName>
    <definedName name="vk">#REF!</definedName>
    <definedName name="vkcauthang">#REF!</definedName>
    <definedName name="vkds">#REF!</definedName>
    <definedName name="vksan">#REF!</definedName>
    <definedName name="vktc">#REF!</definedName>
    <definedName name="VL_RC1">#REF!</definedName>
    <definedName name="VL_RC2">#REF!</definedName>
    <definedName name="VL_Rnha">#REF!</definedName>
    <definedName name="VL_RS">#REF!</definedName>
    <definedName name="vl1p">#REF!</definedName>
    <definedName name="vl3p">#REF!</definedName>
    <definedName name="VLBS">#N/A</definedName>
    <definedName name="vlc">#REF!</definedName>
    <definedName name="Vlcap0.7">#REF!</definedName>
    <definedName name="VLcap1">#REF!</definedName>
    <definedName name="VLCH12M200">#REF!</definedName>
    <definedName name="vlct" hidden="1">{"'Sheet1'!$L$16"}</definedName>
    <definedName name="VLCT3p">#REF!</definedName>
    <definedName name="vlctbb">#REF!</definedName>
    <definedName name="VLCU">#REF!</definedName>
    <definedName name="vldg">#REF!</definedName>
    <definedName name="vldn400">#REF!</definedName>
    <definedName name="vldn600">#REF!</definedName>
    <definedName name="VLIEU">#REF!</definedName>
    <definedName name="VLKday">#REF!</definedName>
    <definedName name="VLKhac">#REF!</definedName>
    <definedName name="VLL46M100">#REF!</definedName>
    <definedName name="VLM">#REF!</definedName>
    <definedName name="VLM24M200">#REF!</definedName>
    <definedName name="VLP" hidden="1">{"'Sheet1'!$L$16"}</definedName>
    <definedName name="VLT">#REF!</definedName>
    <definedName name="VLTHEP10">#REF!</definedName>
    <definedName name="VLTHEP18">#REF!</definedName>
    <definedName name="VLTHEP20">#REF!</definedName>
    <definedName name="vltram">#REF!</definedName>
    <definedName name="VLVAN">#REF!</definedName>
    <definedName name="VLxaydung">#REF!</definedName>
    <definedName name="Vnd">#REF!</definedName>
    <definedName name="Vo">#REF!</definedName>
    <definedName name="Von.KL">#REF!</definedName>
    <definedName name="vr3p">#REF!</definedName>
    <definedName name="VT">#REF!</definedName>
    <definedName name="vthang">#REF!</definedName>
    <definedName name="vtu">#REF!</definedName>
    <definedName name="Vu">#REF!</definedName>
    <definedName name="Vu_">#REF!</definedName>
    <definedName name="vua">#REF!</definedName>
    <definedName name="VuaBT">#REF!</definedName>
    <definedName name="vuabtD">#N/A</definedName>
    <definedName name="vuabtG">#N/A</definedName>
    <definedName name="vung">#REF!</definedName>
    <definedName name="vv">#REF!</definedName>
    <definedName name="vvv">#REF!</definedName>
    <definedName name="VX">#REF!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k">#REF!</definedName>
    <definedName name="vxuan">#REF!</definedName>
    <definedName name="W">#REF!</definedName>
    <definedName name="W_Class1">#REF!</definedName>
    <definedName name="W_Class2">#REF!</definedName>
    <definedName name="W_Class3">#REF!</definedName>
    <definedName name="W_Class4">#REF!</definedName>
    <definedName name="W_Class5">#REF!</definedName>
    <definedName name="Wat_tec">#REF!</definedName>
    <definedName name="wb">#REF!</definedName>
    <definedName name="wct">#REF!</definedName>
    <definedName name="WD">#REF!</definedName>
    <definedName name="Wdaymong">#REF!</definedName>
    <definedName name="Wg">#REF!</definedName>
    <definedName name="WI">#REF!</definedName>
    <definedName name="WII">#REF!</definedName>
    <definedName name="WIII">#REF!</definedName>
    <definedName name="WIIII">#REF!</definedName>
    <definedName name="Wp">#REF!</definedName>
    <definedName name="WPF">#REF!</definedName>
    <definedName name="Wqg">#REF!</definedName>
    <definedName name="WqI">#REF!</definedName>
    <definedName name="WqII">#REF!</definedName>
    <definedName name="WqIII">#REF!</definedName>
    <definedName name="WqIIII">#REF!</definedName>
    <definedName name="Wqtg">#REF!</definedName>
    <definedName name="WqtI">#REF!</definedName>
    <definedName name="WqtII">#REF!</definedName>
    <definedName name="WqtIII">#REF!</definedName>
    <definedName name="WqtIIII">#REF!</definedName>
    <definedName name="wrn.aaa." hidden="1">{#N/A,#N/A,FALSE,"Sheet1";#N/A,#N/A,FALSE,"Sheet1";#N/A,#N/A,FALSE,"Sheet1"}</definedName>
    <definedName name="wrn.chi._.tiÆt." hidden="1">{#N/A,#N/A,FALSE,"Chi tiÆt"}</definedName>
    <definedName name="wrn.cong." hidden="1">{#N/A,#N/A,FALSE,"Sheet1"}</definedName>
    <definedName name="wrn.re_xoa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hidden="1">{#N/A,#N/A,TRUE,"BT M200 da 10x20"}</definedName>
    <definedName name="wrn.Work._.Report." hidden="1">{"accomplishment",#N/A,FALSE,"Summary Week 3"}</definedName>
    <definedName name="wrn_xoa2" hidden="1">{#N/A,#N/A,FALSE,"Chi tiÆt"}</definedName>
    <definedName name="wrnf.report"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tn">#REF!</definedName>
    <definedName name="wtru">#REF!</definedName>
    <definedName name="wup">#REF!</definedName>
    <definedName name="x">#REF!</definedName>
    <definedName name="X0.4">#REF!</definedName>
    <definedName name="x1_">#REF!</definedName>
    <definedName name="x1pind">#REF!</definedName>
    <definedName name="X1pINDvc">#REF!</definedName>
    <definedName name="x1ping">#REF!</definedName>
    <definedName name="X1pINGvc">#REF!</definedName>
    <definedName name="x1pint">#REF!</definedName>
    <definedName name="x2_">#REF!</definedName>
    <definedName name="xang">#REF!</definedName>
    <definedName name="XAYGACH">#REF!</definedName>
    <definedName name="XB_80">#REF!</definedName>
    <definedName name="XBCNCKT">5600</definedName>
    <definedName name="xc">#REF!</definedName>
    <definedName name="XCCT">0.5</definedName>
    <definedName name="xd0.6">#REF!</definedName>
    <definedName name="xd1.3">#REF!</definedName>
    <definedName name="xd1.5">#REF!</definedName>
    <definedName name="xdd">#REF!</definedName>
    <definedName name="XDDHT">#REF!</definedName>
    <definedName name="XDTT">#REF!</definedName>
    <definedName name="xe">#REF!</definedName>
    <definedName name="xebt6">#N/A</definedName>
    <definedName name="xenhua">#N/A</definedName>
    <definedName name="xetuoinhua">#N/A</definedName>
    <definedName name="xetuoinhua190">#REF!</definedName>
    <definedName name="xfco">#REF!</definedName>
    <definedName name="xfco3p">#REF!</definedName>
    <definedName name="xfcotnc">#REF!</definedName>
    <definedName name="xfcotvl">#REF!</definedName>
    <definedName name="xgc100">#REF!</definedName>
    <definedName name="xgc150">#REF!</definedName>
    <definedName name="xgc200">#REF!</definedName>
    <definedName name="xh">#REF!</definedName>
    <definedName name="xhn">#REF!</definedName>
    <definedName name="xi">#REF!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c">#REF!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koto">#REF!</definedName>
    <definedName name="Xkxn">#REF!</definedName>
    <definedName name="xl">#REF!</definedName>
    <definedName name="XL_TBA">#REF!</definedName>
    <definedName name="xlc">#REF!</definedName>
    <definedName name="xld1.4">#REF!</definedName>
    <definedName name="xlk">#REF!</definedName>
    <definedName name="xlk1.4">#REF!</definedName>
    <definedName name="XLP">#REF!</definedName>
    <definedName name="XLxa">#REF!</definedName>
    <definedName name="XMAX">#REF!</definedName>
    <definedName name="XMBT">#REF!</definedName>
    <definedName name="xmcax">#REF!</definedName>
    <definedName name="XMIN">#REF!</definedName>
    <definedName name="xn">#REF!</definedName>
    <definedName name="xoa1" hidden="1">{"'Sheet1'!$L$16"}</definedName>
    <definedName name="xoa2" hidden="1">{#N/A,#N/A,FALSE,"Chi tiÆt"}</definedName>
    <definedName name="xoa3"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p">#REF!</definedName>
    <definedName name="Xsi">#REF!</definedName>
    <definedName name="XTKKTTC">7500</definedName>
    <definedName name="Xuat_hien2">#REF!</definedName>
    <definedName name="Xuat_hien3">#REF!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2">#N/A</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hidden="1">{"'Sheet1'!$L$16"}</definedName>
    <definedName name="XXT">#REF!</definedName>
    <definedName name="xxx">#REF!</definedName>
    <definedName name="xxx2">#REF!</definedName>
    <definedName name="XÝnghiÖp25_3">#REF!</definedName>
    <definedName name="y">#REF!</definedName>
    <definedName name="yen">#REF!</definedName>
    <definedName name="Yen_A">#N/A</definedName>
    <definedName name="Yen_B">#N/A</definedName>
    <definedName name="yen1">#REF!</definedName>
    <definedName name="yen2">#REF!</definedName>
    <definedName name="YENLACKK">#REF!</definedName>
    <definedName name="yeu" hidden="1">{"'Sheet1'!$L$16"}</definedName>
    <definedName name="yieldsfield">#REF!</definedName>
    <definedName name="yieldstoevaluate">#REF!</definedName>
    <definedName name="yiuti" hidden="1">{"'Sheet1'!$L$16"}</definedName>
    <definedName name="YMAX">#REF!</definedName>
    <definedName name="YMIN">#REF!</definedName>
    <definedName name="YR0">#REF!</definedName>
    <definedName name="YRP">#REF!</definedName>
    <definedName name="ytddg">#REF!</definedName>
    <definedName name="Ythd1.5">#REF!</definedName>
    <definedName name="ythdg">#REF!</definedName>
    <definedName name="Ythdgoi">#REF!</definedName>
    <definedName name="ytri" hidden="1">{"'Sheet1'!$L$16"}</definedName>
    <definedName name="ytru" hidden="1">{"'Sheet1'!$L$16"}</definedName>
    <definedName name="YvNgam">#REF!</definedName>
    <definedName name="YvTreo">#REF!</definedName>
    <definedName name="yy">#REF!</definedName>
    <definedName name="z">#REF!</definedName>
    <definedName name="Z_dh">#REF!</definedName>
    <definedName name="zcg" hidden="1">{"'Sheet1'!$L$16"}</definedName>
    <definedName name="zcgxf" hidden="1">{"'Sheet1'!$L$16"}</definedName>
    <definedName name="Zip">#REF!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s>
  <calcPr calcId="144525"/>
</workbook>
</file>

<file path=xl/calcChain.xml><?xml version="1.0" encoding="utf-8"?>
<calcChain xmlns="http://schemas.openxmlformats.org/spreadsheetml/2006/main">
  <c r="H26" i="112" l="1"/>
  <c r="H18" i="112"/>
  <c r="F18" i="112"/>
  <c r="E18" i="112"/>
  <c r="D18" i="112"/>
  <c r="C18" i="112"/>
  <c r="F17" i="112"/>
  <c r="F16" i="112"/>
  <c r="F15" i="112"/>
  <c r="F14" i="112"/>
  <c r="F13" i="112"/>
  <c r="F12" i="112"/>
  <c r="F10" i="112"/>
  <c r="F9" i="112"/>
  <c r="F8" i="112"/>
  <c r="F7" i="112"/>
  <c r="F6" i="112"/>
  <c r="F5" i="112"/>
  <c r="G16" i="93" l="1"/>
  <c r="C16" i="93"/>
  <c r="M16" i="93" l="1"/>
  <c r="N16" i="93"/>
  <c r="AR21" i="108" l="1"/>
  <c r="AQ21" i="108"/>
  <c r="AP21" i="108"/>
  <c r="AO21" i="108"/>
  <c r="AN21" i="108"/>
  <c r="AM21" i="108"/>
  <c r="AL21" i="108"/>
  <c r="AK21" i="108"/>
  <c r="AJ21" i="108"/>
  <c r="AI21" i="108"/>
  <c r="AG21" i="108"/>
  <c r="AF21" i="108"/>
  <c r="AE21" i="108"/>
  <c r="AD21" i="108"/>
  <c r="AB21" i="108"/>
  <c r="AA21" i="108"/>
  <c r="Z21" i="108"/>
  <c r="Y21" i="108"/>
  <c r="U21" i="108"/>
  <c r="T21" i="108"/>
  <c r="S21" i="108"/>
  <c r="R21" i="108"/>
  <c r="Q21" i="108"/>
  <c r="P21" i="108"/>
  <c r="O21" i="108"/>
  <c r="N21" i="108"/>
  <c r="L21" i="108"/>
  <c r="K21" i="108"/>
  <c r="J21" i="108"/>
  <c r="I21" i="108"/>
  <c r="G21" i="108"/>
  <c r="F21" i="108"/>
  <c r="E21" i="108"/>
  <c r="D21" i="108"/>
  <c r="AX20" i="108"/>
  <c r="AV20" i="108"/>
  <c r="AT20" i="108"/>
  <c r="AC20" i="108"/>
  <c r="AW20" i="108" s="1"/>
  <c r="X20" i="108"/>
  <c r="AS20" i="108" s="1"/>
  <c r="W20" i="108"/>
  <c r="V20" i="108"/>
  <c r="M20" i="108"/>
  <c r="AU20" i="108" s="1"/>
  <c r="H20" i="108"/>
  <c r="C20" i="108"/>
  <c r="AX19" i="108"/>
  <c r="AH19" i="108"/>
  <c r="AC19" i="108"/>
  <c r="AW19" i="108" s="1"/>
  <c r="X19" i="108"/>
  <c r="AV19" i="108" s="1"/>
  <c r="W19" i="108"/>
  <c r="V19" i="108"/>
  <c r="M19" i="108"/>
  <c r="AU19" i="108" s="1"/>
  <c r="H19" i="108"/>
  <c r="AT19" i="108" s="1"/>
  <c r="C19" i="108"/>
  <c r="AS19" i="108" s="1"/>
  <c r="AV18" i="108"/>
  <c r="AH18" i="108"/>
  <c r="AU18" i="108" s="1"/>
  <c r="AC18" i="108"/>
  <c r="AW18" i="108" s="1"/>
  <c r="X18" i="108"/>
  <c r="W18" i="108"/>
  <c r="V18" i="108"/>
  <c r="M18" i="108"/>
  <c r="H18" i="108"/>
  <c r="AT18" i="108" s="1"/>
  <c r="C18" i="108"/>
  <c r="AS18" i="108" s="1"/>
  <c r="AX17" i="108"/>
  <c r="AH17" i="108"/>
  <c r="AC17" i="108"/>
  <c r="AW17" i="108" s="1"/>
  <c r="X17" i="108"/>
  <c r="AS17" i="108" s="1"/>
  <c r="W17" i="108"/>
  <c r="V17" i="108"/>
  <c r="M17" i="108"/>
  <c r="AU17" i="108" s="1"/>
  <c r="H17" i="108"/>
  <c r="AT17" i="108" s="1"/>
  <c r="C17" i="108"/>
  <c r="AV16" i="108"/>
  <c r="AH16" i="108"/>
  <c r="AU16" i="108" s="1"/>
  <c r="AC16" i="108"/>
  <c r="AW16" i="108" s="1"/>
  <c r="X16" i="108"/>
  <c r="W16" i="108"/>
  <c r="V16" i="108"/>
  <c r="M16" i="108"/>
  <c r="H16" i="108"/>
  <c r="AT16" i="108" s="1"/>
  <c r="C16" i="108"/>
  <c r="AS16" i="108" s="1"/>
  <c r="AX15" i="108"/>
  <c r="AH15" i="108"/>
  <c r="AC15" i="108"/>
  <c r="AW15" i="108" s="1"/>
  <c r="X15" i="108"/>
  <c r="AS15" i="108" s="1"/>
  <c r="W15" i="108"/>
  <c r="V15" i="108"/>
  <c r="M15" i="108"/>
  <c r="AU15" i="108" s="1"/>
  <c r="H15" i="108"/>
  <c r="AT15" i="108" s="1"/>
  <c r="C15" i="108"/>
  <c r="AV14" i="108"/>
  <c r="AH14" i="108"/>
  <c r="AU14" i="108" s="1"/>
  <c r="AC14" i="108"/>
  <c r="AW14" i="108" s="1"/>
  <c r="X14" i="108"/>
  <c r="W14" i="108"/>
  <c r="V14" i="108"/>
  <c r="M14" i="108"/>
  <c r="H14" i="108"/>
  <c r="AT14" i="108" s="1"/>
  <c r="C14" i="108"/>
  <c r="AS14" i="108" s="1"/>
  <c r="AX13" i="108"/>
  <c r="AH13" i="108"/>
  <c r="AC13" i="108"/>
  <c r="AW13" i="108" s="1"/>
  <c r="X13" i="108"/>
  <c r="AS13" i="108" s="1"/>
  <c r="W13" i="108"/>
  <c r="V13" i="108"/>
  <c r="M13" i="108"/>
  <c r="AU13" i="108" s="1"/>
  <c r="H13" i="108"/>
  <c r="AT13" i="108" s="1"/>
  <c r="C13" i="108"/>
  <c r="AV12" i="108"/>
  <c r="AH12" i="108"/>
  <c r="AU12" i="108" s="1"/>
  <c r="AC12" i="108"/>
  <c r="AW12" i="108" s="1"/>
  <c r="X12" i="108"/>
  <c r="W12" i="108"/>
  <c r="V12" i="108"/>
  <c r="M12" i="108"/>
  <c r="H12" i="108"/>
  <c r="AT12" i="108" s="1"/>
  <c r="C12" i="108"/>
  <c r="AS12" i="108" s="1"/>
  <c r="AX11" i="108"/>
  <c r="AH11" i="108"/>
  <c r="AC11" i="108"/>
  <c r="AW11" i="108" s="1"/>
  <c r="X11" i="108"/>
  <c r="AS11" i="108" s="1"/>
  <c r="W11" i="108"/>
  <c r="V11" i="108"/>
  <c r="M11" i="108"/>
  <c r="AU11" i="108" s="1"/>
  <c r="H11" i="108"/>
  <c r="AT11" i="108" s="1"/>
  <c r="C11" i="108"/>
  <c r="AV10" i="108"/>
  <c r="AH10" i="108"/>
  <c r="AU10" i="108" s="1"/>
  <c r="AC10" i="108"/>
  <c r="AW10" i="108" s="1"/>
  <c r="X10" i="108"/>
  <c r="W10" i="108"/>
  <c r="V10" i="108"/>
  <c r="M10" i="108"/>
  <c r="H10" i="108"/>
  <c r="AT10" i="108" s="1"/>
  <c r="C10" i="108"/>
  <c r="AS10" i="108" s="1"/>
  <c r="AX9" i="108"/>
  <c r="AH9" i="108"/>
  <c r="AC9" i="108"/>
  <c r="AW9" i="108" s="1"/>
  <c r="X9" i="108"/>
  <c r="AS9" i="108" s="1"/>
  <c r="W9" i="108"/>
  <c r="V9" i="108"/>
  <c r="M9" i="108"/>
  <c r="AU9" i="108" s="1"/>
  <c r="H9" i="108"/>
  <c r="AT9" i="108" s="1"/>
  <c r="C9" i="108"/>
  <c r="AV8" i="108"/>
  <c r="AH8" i="108"/>
  <c r="AH21" i="108" s="1"/>
  <c r="AC8" i="108"/>
  <c r="AW8" i="108" s="1"/>
  <c r="X8" i="108"/>
  <c r="X21" i="108" s="1"/>
  <c r="W8" i="108"/>
  <c r="W21" i="108" s="1"/>
  <c r="V8" i="108"/>
  <c r="V21" i="108" s="1"/>
  <c r="M8" i="108"/>
  <c r="M21" i="108" s="1"/>
  <c r="H8" i="108"/>
  <c r="H21" i="108" s="1"/>
  <c r="C8" i="108"/>
  <c r="AS8" i="108" s="1"/>
  <c r="AW21" i="108" l="1"/>
  <c r="AT21" i="108"/>
  <c r="AU21" i="108"/>
  <c r="AT8" i="108"/>
  <c r="AX8" i="108"/>
  <c r="AV9" i="108"/>
  <c r="AV21" i="108" s="1"/>
  <c r="AX10" i="108"/>
  <c r="AV11" i="108"/>
  <c r="AX12" i="108"/>
  <c r="AV13" i="108"/>
  <c r="AX14" i="108"/>
  <c r="AV15" i="108"/>
  <c r="AX16" i="108"/>
  <c r="AV17" i="108"/>
  <c r="AX18" i="108"/>
  <c r="C21" i="108"/>
  <c r="AS21" i="108" s="1"/>
  <c r="AU8" i="108"/>
  <c r="AC21" i="108"/>
  <c r="S304" i="107"/>
  <c r="L304" i="107"/>
  <c r="I304" i="107"/>
  <c r="F304" i="107"/>
  <c r="E304" i="107"/>
  <c r="Q304" i="107" s="1"/>
  <c r="D304" i="107"/>
  <c r="P304" i="107" s="1"/>
  <c r="S303" i="107"/>
  <c r="L303" i="107"/>
  <c r="I303" i="107"/>
  <c r="F303" i="107"/>
  <c r="E303" i="107"/>
  <c r="Q303" i="107" s="1"/>
  <c r="D303" i="107"/>
  <c r="P303" i="107" s="1"/>
  <c r="S302" i="107"/>
  <c r="L302" i="107"/>
  <c r="I302" i="107"/>
  <c r="F302" i="107"/>
  <c r="E302" i="107"/>
  <c r="Q302" i="107" s="1"/>
  <c r="D302" i="107"/>
  <c r="P302" i="107" s="1"/>
  <c r="L301" i="107"/>
  <c r="I301" i="107"/>
  <c r="F301" i="107"/>
  <c r="E301" i="107"/>
  <c r="Q301" i="107" s="1"/>
  <c r="D301" i="107"/>
  <c r="C301" i="107" s="1"/>
  <c r="L300" i="107"/>
  <c r="I300" i="107"/>
  <c r="F300" i="107"/>
  <c r="E300" i="107"/>
  <c r="Q300" i="107" s="1"/>
  <c r="D300" i="107"/>
  <c r="C300" i="107" s="1"/>
  <c r="L299" i="107"/>
  <c r="I299" i="107"/>
  <c r="F299" i="107"/>
  <c r="E299" i="107"/>
  <c r="Q299" i="107" s="1"/>
  <c r="D299" i="107"/>
  <c r="C299" i="107" s="1"/>
  <c r="P298" i="107"/>
  <c r="L298" i="107"/>
  <c r="I298" i="107"/>
  <c r="F298" i="107"/>
  <c r="E298" i="107"/>
  <c r="Q298" i="107" s="1"/>
  <c r="D298" i="107"/>
  <c r="C298" i="107" s="1"/>
  <c r="P297" i="107"/>
  <c r="L297" i="107"/>
  <c r="I297" i="107"/>
  <c r="F297" i="107"/>
  <c r="E297" i="107"/>
  <c r="Q297" i="107" s="1"/>
  <c r="D297" i="107"/>
  <c r="C297" i="107" s="1"/>
  <c r="P296" i="107"/>
  <c r="L296" i="107"/>
  <c r="I296" i="107"/>
  <c r="F296" i="107"/>
  <c r="E296" i="107"/>
  <c r="Q296" i="107" s="1"/>
  <c r="D296" i="107"/>
  <c r="C296" i="107" s="1"/>
  <c r="S295" i="107"/>
  <c r="Q295" i="107"/>
  <c r="L295" i="107"/>
  <c r="R295" i="107" s="1"/>
  <c r="I295" i="107"/>
  <c r="I283" i="107" s="1"/>
  <c r="F295" i="107"/>
  <c r="E295" i="107"/>
  <c r="E283" i="107" s="1"/>
  <c r="D295" i="107"/>
  <c r="P295" i="107" s="1"/>
  <c r="C295" i="107"/>
  <c r="P294" i="107"/>
  <c r="L294" i="107"/>
  <c r="I294" i="107"/>
  <c r="F294" i="107"/>
  <c r="E294" i="107"/>
  <c r="Q294" i="107" s="1"/>
  <c r="D294" i="107"/>
  <c r="C294" i="107" s="1"/>
  <c r="P293" i="107"/>
  <c r="L293" i="107"/>
  <c r="I293" i="107"/>
  <c r="F293" i="107"/>
  <c r="E293" i="107"/>
  <c r="Q293" i="107" s="1"/>
  <c r="D293" i="107"/>
  <c r="C293" i="107" s="1"/>
  <c r="P292" i="107"/>
  <c r="L292" i="107"/>
  <c r="I292" i="107"/>
  <c r="F292" i="107"/>
  <c r="E292" i="107"/>
  <c r="Q292" i="107" s="1"/>
  <c r="D292" i="107"/>
  <c r="C292" i="107" s="1"/>
  <c r="P291" i="107"/>
  <c r="L291" i="107"/>
  <c r="I291" i="107"/>
  <c r="F291" i="107"/>
  <c r="E291" i="107"/>
  <c r="Q291" i="107" s="1"/>
  <c r="D291" i="107"/>
  <c r="C291" i="107" s="1"/>
  <c r="P290" i="107"/>
  <c r="L290" i="107"/>
  <c r="I290" i="107"/>
  <c r="F290" i="107"/>
  <c r="E290" i="107"/>
  <c r="Q290" i="107" s="1"/>
  <c r="D290" i="107"/>
  <c r="C290" i="107" s="1"/>
  <c r="P289" i="107"/>
  <c r="L289" i="107"/>
  <c r="I289" i="107"/>
  <c r="F289" i="107"/>
  <c r="E289" i="107"/>
  <c r="Q289" i="107" s="1"/>
  <c r="D289" i="107"/>
  <c r="C289" i="107" s="1"/>
  <c r="P288" i="107"/>
  <c r="L288" i="107"/>
  <c r="I288" i="107"/>
  <c r="F288" i="107"/>
  <c r="E288" i="107"/>
  <c r="Q288" i="107" s="1"/>
  <c r="D288" i="107"/>
  <c r="C288" i="107" s="1"/>
  <c r="P287" i="107"/>
  <c r="L287" i="107"/>
  <c r="I287" i="107"/>
  <c r="F287" i="107"/>
  <c r="E287" i="107"/>
  <c r="Q287" i="107" s="1"/>
  <c r="D287" i="107"/>
  <c r="C287" i="107" s="1"/>
  <c r="P286" i="107"/>
  <c r="L286" i="107"/>
  <c r="I286" i="107"/>
  <c r="F286" i="107"/>
  <c r="E286" i="107"/>
  <c r="Q286" i="107" s="1"/>
  <c r="D286" i="107"/>
  <c r="C286" i="107" s="1"/>
  <c r="P285" i="107"/>
  <c r="L285" i="107"/>
  <c r="I285" i="107"/>
  <c r="F285" i="107"/>
  <c r="E285" i="107"/>
  <c r="Q285" i="107" s="1"/>
  <c r="D285" i="107"/>
  <c r="C285" i="107" s="1"/>
  <c r="A285" i="107"/>
  <c r="A286" i="107" s="1"/>
  <c r="A287" i="107" s="1"/>
  <c r="A288" i="107" s="1"/>
  <c r="A289" i="107" s="1"/>
  <c r="A290" i="107" s="1"/>
  <c r="A291" i="107" s="1"/>
  <c r="A292" i="107" s="1"/>
  <c r="A293" i="107" s="1"/>
  <c r="A294" i="107" s="1"/>
  <c r="A296" i="107" s="1"/>
  <c r="A297" i="107" s="1"/>
  <c r="A298" i="107" s="1"/>
  <c r="A299" i="107" s="1"/>
  <c r="A300" i="107" s="1"/>
  <c r="A301" i="107" s="1"/>
  <c r="P284" i="107"/>
  <c r="L284" i="107"/>
  <c r="I284" i="107"/>
  <c r="F284" i="107"/>
  <c r="F283" i="107" s="1"/>
  <c r="E284" i="107"/>
  <c r="Q284" i="107" s="1"/>
  <c r="Q283" i="107" s="1"/>
  <c r="D284" i="107"/>
  <c r="C284" i="107" s="1"/>
  <c r="N283" i="107"/>
  <c r="M283" i="107"/>
  <c r="L283" i="107"/>
  <c r="K283" i="107"/>
  <c r="J283" i="107"/>
  <c r="H283" i="107"/>
  <c r="G283" i="107"/>
  <c r="D283" i="107"/>
  <c r="T282" i="107"/>
  <c r="L282" i="107"/>
  <c r="I282" i="107"/>
  <c r="F282" i="107"/>
  <c r="E282" i="107"/>
  <c r="Q282" i="107" s="1"/>
  <c r="D282" i="107"/>
  <c r="T281" i="107"/>
  <c r="L281" i="107"/>
  <c r="I281" i="107"/>
  <c r="F281" i="107"/>
  <c r="E281" i="107"/>
  <c r="Q281" i="107" s="1"/>
  <c r="D281" i="107"/>
  <c r="T280" i="107"/>
  <c r="L280" i="107"/>
  <c r="I280" i="107"/>
  <c r="F280" i="107"/>
  <c r="E280" i="107"/>
  <c r="Q280" i="107" s="1"/>
  <c r="D280" i="107"/>
  <c r="T279" i="107"/>
  <c r="L279" i="107"/>
  <c r="I279" i="107"/>
  <c r="F279" i="107"/>
  <c r="E279" i="107"/>
  <c r="Q279" i="107" s="1"/>
  <c r="D279" i="107"/>
  <c r="T278" i="107"/>
  <c r="L278" i="107"/>
  <c r="I278" i="107"/>
  <c r="F278" i="107"/>
  <c r="E278" i="107"/>
  <c r="Q278" i="107" s="1"/>
  <c r="D278" i="107"/>
  <c r="T277" i="107"/>
  <c r="L277" i="107"/>
  <c r="I277" i="107"/>
  <c r="F277" i="107"/>
  <c r="E277" i="107"/>
  <c r="Q277" i="107" s="1"/>
  <c r="D277" i="107"/>
  <c r="T276" i="107"/>
  <c r="L276" i="107"/>
  <c r="I276" i="107"/>
  <c r="F276" i="107"/>
  <c r="E276" i="107"/>
  <c r="Q276" i="107" s="1"/>
  <c r="D276" i="107"/>
  <c r="T275" i="107"/>
  <c r="L275" i="107"/>
  <c r="I275" i="107"/>
  <c r="F275" i="107"/>
  <c r="E275" i="107"/>
  <c r="Q275" i="107" s="1"/>
  <c r="D275" i="107"/>
  <c r="T274" i="107"/>
  <c r="L274" i="107"/>
  <c r="I274" i="107"/>
  <c r="F274" i="107"/>
  <c r="E274" i="107"/>
  <c r="Q274" i="107" s="1"/>
  <c r="D274" i="107"/>
  <c r="T273" i="107"/>
  <c r="L273" i="107"/>
  <c r="I273" i="107"/>
  <c r="F273" i="107"/>
  <c r="E273" i="107"/>
  <c r="Q273" i="107" s="1"/>
  <c r="D273" i="107"/>
  <c r="T272" i="107"/>
  <c r="L272" i="107"/>
  <c r="I272" i="107"/>
  <c r="F272" i="107"/>
  <c r="E272" i="107"/>
  <c r="Q272" i="107" s="1"/>
  <c r="D272" i="107"/>
  <c r="T271" i="107"/>
  <c r="L271" i="107"/>
  <c r="I271" i="107"/>
  <c r="F271" i="107"/>
  <c r="E271" i="107"/>
  <c r="Q271" i="107" s="1"/>
  <c r="D271" i="107"/>
  <c r="T270" i="107"/>
  <c r="L270" i="107"/>
  <c r="I270" i="107"/>
  <c r="F270" i="107"/>
  <c r="E270" i="107"/>
  <c r="Q270" i="107" s="1"/>
  <c r="D270" i="107"/>
  <c r="T269" i="107"/>
  <c r="L269" i="107"/>
  <c r="I269" i="107"/>
  <c r="F269" i="107"/>
  <c r="E269" i="107"/>
  <c r="Q269" i="107" s="1"/>
  <c r="D269" i="107"/>
  <c r="N268" i="107"/>
  <c r="T268" i="107" s="1"/>
  <c r="M268" i="107"/>
  <c r="K268" i="107"/>
  <c r="J268" i="107"/>
  <c r="I268" i="107"/>
  <c r="H268" i="107"/>
  <c r="G268" i="107"/>
  <c r="F268" i="107"/>
  <c r="E268" i="107"/>
  <c r="T267" i="107"/>
  <c r="L267" i="107"/>
  <c r="I267" i="107"/>
  <c r="F267" i="107"/>
  <c r="E267" i="107"/>
  <c r="Q267" i="107" s="1"/>
  <c r="D267" i="107"/>
  <c r="P267" i="107" s="1"/>
  <c r="O267" i="107" s="1"/>
  <c r="T266" i="107"/>
  <c r="L266" i="107"/>
  <c r="I266" i="107"/>
  <c r="F266" i="107"/>
  <c r="E266" i="107"/>
  <c r="Q266" i="107" s="1"/>
  <c r="D266" i="107"/>
  <c r="P266" i="107" s="1"/>
  <c r="O266" i="107" s="1"/>
  <c r="T265" i="107"/>
  <c r="L265" i="107"/>
  <c r="I265" i="107"/>
  <c r="F265" i="107"/>
  <c r="E265" i="107"/>
  <c r="Q265" i="107" s="1"/>
  <c r="D265" i="107"/>
  <c r="P265" i="107" s="1"/>
  <c r="O265" i="107" s="1"/>
  <c r="L264" i="107"/>
  <c r="I264" i="107"/>
  <c r="F264" i="107"/>
  <c r="E264" i="107"/>
  <c r="Q264" i="107" s="1"/>
  <c r="D264" i="107"/>
  <c r="P264" i="107" s="1"/>
  <c r="T263" i="107"/>
  <c r="P263" i="107"/>
  <c r="L263" i="107"/>
  <c r="I263" i="107"/>
  <c r="F263" i="107"/>
  <c r="E263" i="107"/>
  <c r="Q263" i="107" s="1"/>
  <c r="D263" i="107"/>
  <c r="C263" i="107" s="1"/>
  <c r="T262" i="107"/>
  <c r="P262" i="107"/>
  <c r="L262" i="107"/>
  <c r="I262" i="107"/>
  <c r="F262" i="107"/>
  <c r="E262" i="107"/>
  <c r="Q262" i="107" s="1"/>
  <c r="D262" i="107"/>
  <c r="C262" i="107" s="1"/>
  <c r="T261" i="107"/>
  <c r="P261" i="107"/>
  <c r="L261" i="107"/>
  <c r="I261" i="107"/>
  <c r="F261" i="107"/>
  <c r="E261" i="107"/>
  <c r="Q261" i="107" s="1"/>
  <c r="D261" i="107"/>
  <c r="C261" i="107" s="1"/>
  <c r="T260" i="107"/>
  <c r="P260" i="107"/>
  <c r="L260" i="107"/>
  <c r="I260" i="107"/>
  <c r="F260" i="107"/>
  <c r="E260" i="107"/>
  <c r="Q260" i="107" s="1"/>
  <c r="D260" i="107"/>
  <c r="C260" i="107" s="1"/>
  <c r="T259" i="107"/>
  <c r="P259" i="107"/>
  <c r="L259" i="107"/>
  <c r="I259" i="107"/>
  <c r="F259" i="107"/>
  <c r="E259" i="107"/>
  <c r="Q259" i="107" s="1"/>
  <c r="D259" i="107"/>
  <c r="C259" i="107" s="1"/>
  <c r="T258" i="107"/>
  <c r="P258" i="107"/>
  <c r="L258" i="107"/>
  <c r="I258" i="107"/>
  <c r="F258" i="107"/>
  <c r="E258" i="107"/>
  <c r="Q258" i="107" s="1"/>
  <c r="D258" i="107"/>
  <c r="C258" i="107" s="1"/>
  <c r="T257" i="107"/>
  <c r="P257" i="107"/>
  <c r="L257" i="107"/>
  <c r="I257" i="107"/>
  <c r="F257" i="107"/>
  <c r="E257" i="107"/>
  <c r="Q257" i="107" s="1"/>
  <c r="D257" i="107"/>
  <c r="C257" i="107" s="1"/>
  <c r="T256" i="107"/>
  <c r="P256" i="107"/>
  <c r="L256" i="107"/>
  <c r="I256" i="107"/>
  <c r="F256" i="107"/>
  <c r="F255" i="107" s="1"/>
  <c r="E256" i="107"/>
  <c r="Q256" i="107" s="1"/>
  <c r="Q255" i="107" s="1"/>
  <c r="D256" i="107"/>
  <c r="C256" i="107" s="1"/>
  <c r="N255" i="107"/>
  <c r="M255" i="107"/>
  <c r="S255" i="107" s="1"/>
  <c r="L255" i="107"/>
  <c r="K255" i="107"/>
  <c r="J255" i="107"/>
  <c r="I255" i="107"/>
  <c r="H255" i="107"/>
  <c r="G255" i="107"/>
  <c r="D255" i="107"/>
  <c r="T254" i="107"/>
  <c r="L254" i="107"/>
  <c r="I254" i="107"/>
  <c r="F254" i="107"/>
  <c r="E254" i="107"/>
  <c r="Q254" i="107" s="1"/>
  <c r="D254" i="107"/>
  <c r="P254" i="107" s="1"/>
  <c r="O254" i="107" s="1"/>
  <c r="T253" i="107"/>
  <c r="L253" i="107"/>
  <c r="L252" i="107" s="1"/>
  <c r="I253" i="107"/>
  <c r="F253" i="107"/>
  <c r="E253" i="107"/>
  <c r="Q253" i="107" s="1"/>
  <c r="D253" i="107"/>
  <c r="P253" i="107" s="1"/>
  <c r="N252" i="107"/>
  <c r="T252" i="107" s="1"/>
  <c r="M252" i="107"/>
  <c r="K252" i="107"/>
  <c r="J252" i="107"/>
  <c r="I252" i="107"/>
  <c r="H252" i="107"/>
  <c r="G252" i="107"/>
  <c r="F252" i="107"/>
  <c r="E252" i="107"/>
  <c r="T251" i="107"/>
  <c r="P251" i="107"/>
  <c r="L251" i="107"/>
  <c r="I251" i="107"/>
  <c r="F251" i="107"/>
  <c r="E251" i="107"/>
  <c r="Q251" i="107" s="1"/>
  <c r="D251" i="107"/>
  <c r="C251" i="107" s="1"/>
  <c r="T250" i="107"/>
  <c r="P250" i="107"/>
  <c r="L250" i="107"/>
  <c r="I250" i="107"/>
  <c r="F250" i="107"/>
  <c r="E250" i="107"/>
  <c r="Q250" i="107" s="1"/>
  <c r="D250" i="107"/>
  <c r="C250" i="107" s="1"/>
  <c r="T249" i="107"/>
  <c r="P249" i="107"/>
  <c r="L249" i="107"/>
  <c r="I249" i="107"/>
  <c r="F249" i="107"/>
  <c r="E249" i="107"/>
  <c r="Q249" i="107" s="1"/>
  <c r="D249" i="107"/>
  <c r="C249" i="107" s="1"/>
  <c r="T248" i="107"/>
  <c r="P248" i="107"/>
  <c r="L248" i="107"/>
  <c r="I248" i="107"/>
  <c r="F248" i="107"/>
  <c r="E248" i="107"/>
  <c r="Q248" i="107" s="1"/>
  <c r="D248" i="107"/>
  <c r="C248" i="107" s="1"/>
  <c r="T247" i="107"/>
  <c r="P247" i="107"/>
  <c r="L247" i="107"/>
  <c r="I247" i="107"/>
  <c r="F247" i="107"/>
  <c r="E247" i="107"/>
  <c r="Q247" i="107" s="1"/>
  <c r="D247" i="107"/>
  <c r="C247" i="107" s="1"/>
  <c r="T246" i="107"/>
  <c r="P246" i="107"/>
  <c r="L246" i="107"/>
  <c r="I246" i="107"/>
  <c r="F246" i="107"/>
  <c r="E246" i="107"/>
  <c r="Q246" i="107" s="1"/>
  <c r="D246" i="107"/>
  <c r="C246" i="107" s="1"/>
  <c r="T245" i="107"/>
  <c r="P245" i="107"/>
  <c r="L245" i="107"/>
  <c r="I245" i="107"/>
  <c r="F245" i="107"/>
  <c r="E245" i="107"/>
  <c r="Q245" i="107" s="1"/>
  <c r="D245" i="107"/>
  <c r="C245" i="107" s="1"/>
  <c r="T244" i="107"/>
  <c r="P244" i="107"/>
  <c r="L244" i="107"/>
  <c r="I244" i="107"/>
  <c r="F244" i="107"/>
  <c r="E244" i="107"/>
  <c r="Q244" i="107" s="1"/>
  <c r="D244" i="107"/>
  <c r="C244" i="107" s="1"/>
  <c r="T243" i="107"/>
  <c r="P243" i="107"/>
  <c r="L243" i="107"/>
  <c r="I243" i="107"/>
  <c r="F243" i="107"/>
  <c r="E243" i="107"/>
  <c r="Q243" i="107" s="1"/>
  <c r="D243" i="107"/>
  <c r="C243" i="107" s="1"/>
  <c r="T242" i="107"/>
  <c r="P242" i="107"/>
  <c r="L242" i="107"/>
  <c r="I242" i="107"/>
  <c r="F242" i="107"/>
  <c r="E242" i="107"/>
  <c r="Q242" i="107" s="1"/>
  <c r="D242" i="107"/>
  <c r="C242" i="107" s="1"/>
  <c r="T241" i="107"/>
  <c r="P241" i="107"/>
  <c r="L241" i="107"/>
  <c r="I241" i="107"/>
  <c r="F241" i="107"/>
  <c r="E241" i="107"/>
  <c r="Q241" i="107" s="1"/>
  <c r="D241" i="107"/>
  <c r="C241" i="107" s="1"/>
  <c r="T240" i="107"/>
  <c r="P240" i="107"/>
  <c r="L240" i="107"/>
  <c r="I240" i="107"/>
  <c r="F240" i="107"/>
  <c r="E240" i="107"/>
  <c r="Q240" i="107" s="1"/>
  <c r="D240" i="107"/>
  <c r="C240" i="107" s="1"/>
  <c r="T239" i="107"/>
  <c r="P239" i="107"/>
  <c r="L239" i="107"/>
  <c r="I239" i="107"/>
  <c r="F239" i="107"/>
  <c r="E239" i="107"/>
  <c r="Q239" i="107" s="1"/>
  <c r="D239" i="107"/>
  <c r="C239" i="107" s="1"/>
  <c r="T238" i="107"/>
  <c r="P238" i="107"/>
  <c r="L238" i="107"/>
  <c r="I238" i="107"/>
  <c r="F238" i="107"/>
  <c r="E238" i="107"/>
  <c r="Q238" i="107" s="1"/>
  <c r="D238" i="107"/>
  <c r="C238" i="107" s="1"/>
  <c r="T237" i="107"/>
  <c r="P237" i="107"/>
  <c r="L237" i="107"/>
  <c r="I237" i="107"/>
  <c r="F237" i="107"/>
  <c r="E237" i="107"/>
  <c r="Q237" i="107" s="1"/>
  <c r="D237" i="107"/>
  <c r="C237" i="107" s="1"/>
  <c r="T236" i="107"/>
  <c r="P236" i="107"/>
  <c r="L236" i="107"/>
  <c r="I236" i="107"/>
  <c r="F236" i="107"/>
  <c r="E236" i="107"/>
  <c r="Q236" i="107" s="1"/>
  <c r="D236" i="107"/>
  <c r="C236" i="107" s="1"/>
  <c r="T235" i="107"/>
  <c r="P235" i="107"/>
  <c r="L235" i="107"/>
  <c r="I235" i="107"/>
  <c r="F235" i="107"/>
  <c r="E235" i="107"/>
  <c r="Q235" i="107" s="1"/>
  <c r="D235" i="107"/>
  <c r="C235" i="107" s="1"/>
  <c r="T234" i="107"/>
  <c r="P234" i="107"/>
  <c r="L234" i="107"/>
  <c r="I234" i="107"/>
  <c r="F234" i="107"/>
  <c r="E234" i="107"/>
  <c r="Q234" i="107" s="1"/>
  <c r="D234" i="107"/>
  <c r="C234" i="107" s="1"/>
  <c r="T233" i="107"/>
  <c r="P233" i="107"/>
  <c r="L233" i="107"/>
  <c r="I233" i="107"/>
  <c r="F233" i="107"/>
  <c r="E233" i="107"/>
  <c r="Q233" i="107" s="1"/>
  <c r="D233" i="107"/>
  <c r="C233" i="107" s="1"/>
  <c r="T232" i="107"/>
  <c r="P232" i="107"/>
  <c r="L232" i="107"/>
  <c r="I232" i="107"/>
  <c r="F232" i="107"/>
  <c r="E232" i="107"/>
  <c r="Q232" i="107" s="1"/>
  <c r="D232" i="107"/>
  <c r="C232" i="107" s="1"/>
  <c r="T231" i="107"/>
  <c r="P231" i="107"/>
  <c r="L231" i="107"/>
  <c r="I231" i="107"/>
  <c r="F231" i="107"/>
  <c r="F229" i="107" s="1"/>
  <c r="E231" i="107"/>
  <c r="Q231" i="107" s="1"/>
  <c r="D231" i="107"/>
  <c r="C231" i="107" s="1"/>
  <c r="T230" i="107"/>
  <c r="P230" i="107"/>
  <c r="L230" i="107"/>
  <c r="I230" i="107"/>
  <c r="F230" i="107"/>
  <c r="E230" i="107"/>
  <c r="Q230" i="107" s="1"/>
  <c r="D230" i="107"/>
  <c r="T229" i="107"/>
  <c r="P229" i="107"/>
  <c r="N229" i="107"/>
  <c r="M229" i="107"/>
  <c r="S229" i="107" s="1"/>
  <c r="L229" i="107"/>
  <c r="K229" i="107"/>
  <c r="J229" i="107"/>
  <c r="I229" i="107"/>
  <c r="H229" i="107"/>
  <c r="G229" i="107"/>
  <c r="E229" i="107"/>
  <c r="D229" i="107"/>
  <c r="T228" i="107"/>
  <c r="P228" i="107"/>
  <c r="L228" i="107"/>
  <c r="I228" i="107"/>
  <c r="F228" i="107"/>
  <c r="E228" i="107"/>
  <c r="Q228" i="107" s="1"/>
  <c r="D228" i="107"/>
  <c r="T227" i="107"/>
  <c r="P227" i="107"/>
  <c r="L227" i="107"/>
  <c r="I227" i="107"/>
  <c r="F227" i="107"/>
  <c r="E227" i="107"/>
  <c r="Q227" i="107" s="1"/>
  <c r="D227" i="107"/>
  <c r="T226" i="107"/>
  <c r="P226" i="107"/>
  <c r="L226" i="107"/>
  <c r="I226" i="107"/>
  <c r="F226" i="107"/>
  <c r="E226" i="107"/>
  <c r="Q226" i="107" s="1"/>
  <c r="D226" i="107"/>
  <c r="T225" i="107"/>
  <c r="P225" i="107"/>
  <c r="L225" i="107"/>
  <c r="I225" i="107"/>
  <c r="F225" i="107"/>
  <c r="E225" i="107"/>
  <c r="Q225" i="107" s="1"/>
  <c r="D225" i="107"/>
  <c r="T224" i="107"/>
  <c r="P224" i="107"/>
  <c r="L224" i="107"/>
  <c r="I224" i="107"/>
  <c r="F224" i="107"/>
  <c r="E224" i="107"/>
  <c r="Q224" i="107" s="1"/>
  <c r="D224" i="107"/>
  <c r="T223" i="107"/>
  <c r="P223" i="107"/>
  <c r="L223" i="107"/>
  <c r="I223" i="107"/>
  <c r="F223" i="107"/>
  <c r="E223" i="107"/>
  <c r="Q223" i="107" s="1"/>
  <c r="D223" i="107"/>
  <c r="T222" i="107"/>
  <c r="P222" i="107"/>
  <c r="L222" i="107"/>
  <c r="I222" i="107"/>
  <c r="F222" i="107"/>
  <c r="E222" i="107"/>
  <c r="Q222" i="107" s="1"/>
  <c r="D222" i="107"/>
  <c r="T221" i="107"/>
  <c r="P221" i="107"/>
  <c r="L221" i="107"/>
  <c r="I221" i="107"/>
  <c r="F221" i="107"/>
  <c r="E221" i="107"/>
  <c r="Q221" i="107" s="1"/>
  <c r="D221" i="107"/>
  <c r="T220" i="107"/>
  <c r="P220" i="107"/>
  <c r="L220" i="107"/>
  <c r="I220" i="107"/>
  <c r="F220" i="107"/>
  <c r="E220" i="107"/>
  <c r="Q220" i="107" s="1"/>
  <c r="D220" i="107"/>
  <c r="T219" i="107"/>
  <c r="P219" i="107"/>
  <c r="L219" i="107"/>
  <c r="I219" i="107"/>
  <c r="F219" i="107"/>
  <c r="E219" i="107"/>
  <c r="Q219" i="107" s="1"/>
  <c r="D219" i="107"/>
  <c r="T218" i="107"/>
  <c r="P218" i="107"/>
  <c r="L218" i="107"/>
  <c r="I218" i="107"/>
  <c r="F218" i="107"/>
  <c r="E218" i="107"/>
  <c r="Q218" i="107" s="1"/>
  <c r="D218" i="107"/>
  <c r="T217" i="107"/>
  <c r="P217" i="107"/>
  <c r="L217" i="107"/>
  <c r="I217" i="107"/>
  <c r="F217" i="107"/>
  <c r="E217" i="107"/>
  <c r="Q217" i="107" s="1"/>
  <c r="D217" i="107"/>
  <c r="T216" i="107"/>
  <c r="P216" i="107"/>
  <c r="L216" i="107"/>
  <c r="I216" i="107"/>
  <c r="F216" i="107"/>
  <c r="E216" i="107"/>
  <c r="Q216" i="107" s="1"/>
  <c r="D216" i="107"/>
  <c r="T215" i="107"/>
  <c r="P215" i="107"/>
  <c r="L215" i="107"/>
  <c r="I215" i="107"/>
  <c r="F215" i="107"/>
  <c r="E215" i="107"/>
  <c r="Q215" i="107" s="1"/>
  <c r="D215" i="107"/>
  <c r="T214" i="107"/>
  <c r="P214" i="107"/>
  <c r="L214" i="107"/>
  <c r="I214" i="107"/>
  <c r="F214" i="107"/>
  <c r="E214" i="107"/>
  <c r="Q214" i="107" s="1"/>
  <c r="D214" i="107"/>
  <c r="T213" i="107"/>
  <c r="P213" i="107"/>
  <c r="L213" i="107"/>
  <c r="I213" i="107"/>
  <c r="F213" i="107"/>
  <c r="E213" i="107"/>
  <c r="Q213" i="107" s="1"/>
  <c r="D213" i="107"/>
  <c r="T212" i="107"/>
  <c r="P212" i="107"/>
  <c r="L212" i="107"/>
  <c r="I212" i="107"/>
  <c r="F212" i="107"/>
  <c r="E212" i="107"/>
  <c r="Q212" i="107" s="1"/>
  <c r="D212" i="107"/>
  <c r="T211" i="107"/>
  <c r="P211" i="107"/>
  <c r="L211" i="107"/>
  <c r="I211" i="107"/>
  <c r="F211" i="107"/>
  <c r="E211" i="107"/>
  <c r="Q211" i="107" s="1"/>
  <c r="D211" i="107"/>
  <c r="T210" i="107"/>
  <c r="P210" i="107"/>
  <c r="L210" i="107"/>
  <c r="I210" i="107"/>
  <c r="F210" i="107"/>
  <c r="E210" i="107"/>
  <c r="Q210" i="107" s="1"/>
  <c r="D210" i="107"/>
  <c r="T209" i="107"/>
  <c r="P209" i="107"/>
  <c r="L209" i="107"/>
  <c r="I209" i="107"/>
  <c r="F209" i="107"/>
  <c r="E209" i="107"/>
  <c r="Q209" i="107" s="1"/>
  <c r="D209" i="107"/>
  <c r="T208" i="107"/>
  <c r="P208" i="107"/>
  <c r="L208" i="107"/>
  <c r="I208" i="107"/>
  <c r="F208" i="107"/>
  <c r="E208" i="107"/>
  <c r="Q208" i="107" s="1"/>
  <c r="D208" i="107"/>
  <c r="T207" i="107"/>
  <c r="P207" i="107"/>
  <c r="L207" i="107"/>
  <c r="I207" i="107"/>
  <c r="F207" i="107"/>
  <c r="E207" i="107"/>
  <c r="Q207" i="107" s="1"/>
  <c r="D207" i="107"/>
  <c r="T206" i="107"/>
  <c r="P206" i="107"/>
  <c r="L206" i="107"/>
  <c r="I206" i="107"/>
  <c r="F206" i="107"/>
  <c r="E206" i="107"/>
  <c r="Q206" i="107" s="1"/>
  <c r="D206" i="107"/>
  <c r="T205" i="107"/>
  <c r="P205" i="107"/>
  <c r="L205" i="107"/>
  <c r="I205" i="107"/>
  <c r="F205" i="107"/>
  <c r="E205" i="107"/>
  <c r="Q205" i="107" s="1"/>
  <c r="D205" i="107"/>
  <c r="T204" i="107"/>
  <c r="P204" i="107"/>
  <c r="L204" i="107"/>
  <c r="I204" i="107"/>
  <c r="F204" i="107"/>
  <c r="E204" i="107"/>
  <c r="Q204" i="107" s="1"/>
  <c r="D204" i="107"/>
  <c r="T203" i="107"/>
  <c r="P203" i="107"/>
  <c r="L203" i="107"/>
  <c r="I203" i="107"/>
  <c r="F203" i="107"/>
  <c r="E203" i="107"/>
  <c r="Q203" i="107" s="1"/>
  <c r="D203" i="107"/>
  <c r="T202" i="107"/>
  <c r="P202" i="107"/>
  <c r="L202" i="107"/>
  <c r="I202" i="107"/>
  <c r="F202" i="107"/>
  <c r="E202" i="107"/>
  <c r="Q202" i="107" s="1"/>
  <c r="D202" i="107"/>
  <c r="T201" i="107"/>
  <c r="P201" i="107"/>
  <c r="L201" i="107"/>
  <c r="I201" i="107"/>
  <c r="F201" i="107"/>
  <c r="E201" i="107"/>
  <c r="Q201" i="107" s="1"/>
  <c r="D201" i="107"/>
  <c r="T200" i="107"/>
  <c r="P200" i="107"/>
  <c r="L200" i="107"/>
  <c r="I200" i="107"/>
  <c r="F200" i="107"/>
  <c r="E200" i="107"/>
  <c r="Q200" i="107" s="1"/>
  <c r="D200" i="107"/>
  <c r="T199" i="107"/>
  <c r="P199" i="107"/>
  <c r="L199" i="107"/>
  <c r="I199" i="107"/>
  <c r="F199" i="107"/>
  <c r="E199" i="107"/>
  <c r="Q199" i="107" s="1"/>
  <c r="D199" i="107"/>
  <c r="T198" i="107"/>
  <c r="P198" i="107"/>
  <c r="L198" i="107"/>
  <c r="I198" i="107"/>
  <c r="F198" i="107"/>
  <c r="E198" i="107"/>
  <c r="Q198" i="107" s="1"/>
  <c r="Q197" i="107" s="1"/>
  <c r="D198" i="107"/>
  <c r="T197" i="107"/>
  <c r="P197" i="107"/>
  <c r="N197" i="107"/>
  <c r="M197" i="107"/>
  <c r="K197" i="107"/>
  <c r="J197" i="107"/>
  <c r="I197" i="107"/>
  <c r="H197" i="107"/>
  <c r="G197" i="107"/>
  <c r="F197" i="107"/>
  <c r="E197" i="107"/>
  <c r="T196" i="107"/>
  <c r="P196" i="107"/>
  <c r="L196" i="107"/>
  <c r="I196" i="107"/>
  <c r="F196" i="107"/>
  <c r="E196" i="107"/>
  <c r="Q196" i="107" s="1"/>
  <c r="D196" i="107"/>
  <c r="T195" i="107"/>
  <c r="P195" i="107"/>
  <c r="L195" i="107"/>
  <c r="I195" i="107"/>
  <c r="F195" i="107"/>
  <c r="E195" i="107"/>
  <c r="Q195" i="107" s="1"/>
  <c r="D195" i="107"/>
  <c r="T194" i="107"/>
  <c r="P194" i="107"/>
  <c r="L194" i="107"/>
  <c r="I194" i="107"/>
  <c r="F194" i="107"/>
  <c r="E194" i="107"/>
  <c r="Q194" i="107" s="1"/>
  <c r="D194" i="107"/>
  <c r="L193" i="107"/>
  <c r="I193" i="107"/>
  <c r="F193" i="107"/>
  <c r="E193" i="107"/>
  <c r="Q193" i="107" s="1"/>
  <c r="D193" i="107"/>
  <c r="P193" i="107" s="1"/>
  <c r="O193" i="107" s="1"/>
  <c r="S192" i="107"/>
  <c r="L192" i="107"/>
  <c r="I192" i="107"/>
  <c r="F192" i="107"/>
  <c r="E192" i="107"/>
  <c r="Q192" i="107" s="1"/>
  <c r="D192" i="107"/>
  <c r="P192" i="107" s="1"/>
  <c r="S191" i="107"/>
  <c r="L191" i="107"/>
  <c r="I191" i="107"/>
  <c r="F191" i="107"/>
  <c r="E191" i="107"/>
  <c r="Q191" i="107" s="1"/>
  <c r="D191" i="107"/>
  <c r="P191" i="107" s="1"/>
  <c r="S190" i="107"/>
  <c r="L190" i="107"/>
  <c r="I190" i="107"/>
  <c r="F190" i="107"/>
  <c r="E190" i="107"/>
  <c r="Q190" i="107" s="1"/>
  <c r="D190" i="107"/>
  <c r="P190" i="107" s="1"/>
  <c r="S189" i="107"/>
  <c r="L189" i="107"/>
  <c r="I189" i="107"/>
  <c r="F189" i="107"/>
  <c r="E189" i="107"/>
  <c r="Q189" i="107" s="1"/>
  <c r="D189" i="107"/>
  <c r="P189" i="107" s="1"/>
  <c r="S188" i="107"/>
  <c r="L188" i="107"/>
  <c r="I188" i="107"/>
  <c r="F188" i="107"/>
  <c r="E188" i="107"/>
  <c r="Q188" i="107" s="1"/>
  <c r="D188" i="107"/>
  <c r="P188" i="107" s="1"/>
  <c r="S187" i="107"/>
  <c r="L187" i="107"/>
  <c r="I187" i="107"/>
  <c r="F187" i="107"/>
  <c r="E187" i="107"/>
  <c r="Q187" i="107" s="1"/>
  <c r="D187" i="107"/>
  <c r="P187" i="107" s="1"/>
  <c r="S186" i="107"/>
  <c r="L186" i="107"/>
  <c r="I186" i="107"/>
  <c r="F186" i="107"/>
  <c r="E186" i="107"/>
  <c r="Q186" i="107" s="1"/>
  <c r="D186" i="107"/>
  <c r="P186" i="107" s="1"/>
  <c r="S185" i="107"/>
  <c r="L185" i="107"/>
  <c r="I185" i="107"/>
  <c r="F185" i="107"/>
  <c r="E185" i="107"/>
  <c r="Q185" i="107" s="1"/>
  <c r="D185" i="107"/>
  <c r="P185" i="107" s="1"/>
  <c r="S184" i="107"/>
  <c r="L184" i="107"/>
  <c r="I184" i="107"/>
  <c r="F184" i="107"/>
  <c r="E184" i="107"/>
  <c r="Q184" i="107" s="1"/>
  <c r="D184" i="107"/>
  <c r="P184" i="107" s="1"/>
  <c r="S183" i="107"/>
  <c r="L183" i="107"/>
  <c r="I183" i="107"/>
  <c r="F183" i="107"/>
  <c r="E183" i="107"/>
  <c r="Q183" i="107" s="1"/>
  <c r="D183" i="107"/>
  <c r="P183" i="107" s="1"/>
  <c r="S182" i="107"/>
  <c r="L182" i="107"/>
  <c r="I182" i="107"/>
  <c r="F182" i="107"/>
  <c r="E182" i="107"/>
  <c r="Q182" i="107" s="1"/>
  <c r="D182" i="107"/>
  <c r="P182" i="107" s="1"/>
  <c r="S181" i="107"/>
  <c r="L181" i="107"/>
  <c r="I181" i="107"/>
  <c r="F181" i="107"/>
  <c r="E181" i="107"/>
  <c r="Q181" i="107" s="1"/>
  <c r="D181" i="107"/>
  <c r="P181" i="107" s="1"/>
  <c r="S180" i="107"/>
  <c r="L180" i="107"/>
  <c r="I180" i="107"/>
  <c r="F180" i="107"/>
  <c r="E180" i="107"/>
  <c r="Q180" i="107" s="1"/>
  <c r="D180" i="107"/>
  <c r="P180" i="107" s="1"/>
  <c r="S179" i="107"/>
  <c r="L179" i="107"/>
  <c r="L178" i="107" s="1"/>
  <c r="I179" i="107"/>
  <c r="F179" i="107"/>
  <c r="E179" i="107"/>
  <c r="Q179" i="107" s="1"/>
  <c r="Q178" i="107" s="1"/>
  <c r="D179" i="107"/>
  <c r="P179" i="107" s="1"/>
  <c r="N178" i="107"/>
  <c r="M178" i="107"/>
  <c r="K178" i="107"/>
  <c r="J178" i="107"/>
  <c r="I178" i="107"/>
  <c r="H178" i="107"/>
  <c r="G178" i="107"/>
  <c r="F178" i="107"/>
  <c r="S177" i="107"/>
  <c r="Q177" i="107"/>
  <c r="O177" i="107" s="1"/>
  <c r="P177" i="107"/>
  <c r="L177" i="107"/>
  <c r="R177" i="107" s="1"/>
  <c r="I177" i="107"/>
  <c r="F177" i="107"/>
  <c r="E177" i="107"/>
  <c r="T177" i="107" s="1"/>
  <c r="D177" i="107"/>
  <c r="C177" i="107"/>
  <c r="S176" i="107"/>
  <c r="Q176" i="107"/>
  <c r="O176" i="107" s="1"/>
  <c r="P176" i="107"/>
  <c r="L176" i="107"/>
  <c r="R176" i="107" s="1"/>
  <c r="I176" i="107"/>
  <c r="F176" i="107"/>
  <c r="E176" i="107"/>
  <c r="T176" i="107" s="1"/>
  <c r="D176" i="107"/>
  <c r="C176" i="107"/>
  <c r="S175" i="107"/>
  <c r="Q175" i="107"/>
  <c r="O175" i="107" s="1"/>
  <c r="P175" i="107"/>
  <c r="L175" i="107"/>
  <c r="R175" i="107" s="1"/>
  <c r="I175" i="107"/>
  <c r="F175" i="107"/>
  <c r="E175" i="107"/>
  <c r="T175" i="107" s="1"/>
  <c r="D175" i="107"/>
  <c r="C175" i="107"/>
  <c r="S174" i="107"/>
  <c r="Q174" i="107"/>
  <c r="O174" i="107" s="1"/>
  <c r="P174" i="107"/>
  <c r="L174" i="107"/>
  <c r="R174" i="107" s="1"/>
  <c r="I174" i="107"/>
  <c r="F174" i="107"/>
  <c r="E174" i="107"/>
  <c r="T174" i="107" s="1"/>
  <c r="D174" i="107"/>
  <c r="C174" i="107"/>
  <c r="S173" i="107"/>
  <c r="Q173" i="107"/>
  <c r="O173" i="107" s="1"/>
  <c r="P173" i="107"/>
  <c r="L173" i="107"/>
  <c r="I173" i="107"/>
  <c r="F173" i="107"/>
  <c r="E173" i="107"/>
  <c r="T173" i="107" s="1"/>
  <c r="D173" i="107"/>
  <c r="C173" i="107"/>
  <c r="S172" i="107"/>
  <c r="Q172" i="107"/>
  <c r="O172" i="107" s="1"/>
  <c r="P172" i="107"/>
  <c r="L172" i="107"/>
  <c r="R172" i="107" s="1"/>
  <c r="I172" i="107"/>
  <c r="F172" i="107"/>
  <c r="E172" i="107"/>
  <c r="T172" i="107" s="1"/>
  <c r="D172" i="107"/>
  <c r="C172" i="107"/>
  <c r="S171" i="107"/>
  <c r="Q171" i="107"/>
  <c r="O171" i="107" s="1"/>
  <c r="P171" i="107"/>
  <c r="L171" i="107"/>
  <c r="I171" i="107"/>
  <c r="F171" i="107"/>
  <c r="E171" i="107"/>
  <c r="T171" i="107" s="1"/>
  <c r="D171" i="107"/>
  <c r="C171" i="107"/>
  <c r="S170" i="107"/>
  <c r="Q170" i="107"/>
  <c r="O170" i="107" s="1"/>
  <c r="P170" i="107"/>
  <c r="L170" i="107"/>
  <c r="R170" i="107" s="1"/>
  <c r="I170" i="107"/>
  <c r="F170" i="107"/>
  <c r="E170" i="107"/>
  <c r="T170" i="107" s="1"/>
  <c r="D170" i="107"/>
  <c r="C170" i="107"/>
  <c r="S169" i="107"/>
  <c r="Q169" i="107"/>
  <c r="O169" i="107" s="1"/>
  <c r="P169" i="107"/>
  <c r="L169" i="107"/>
  <c r="I169" i="107"/>
  <c r="F169" i="107"/>
  <c r="E169" i="107"/>
  <c r="T169" i="107" s="1"/>
  <c r="D169" i="107"/>
  <c r="C169" i="107"/>
  <c r="S168" i="107"/>
  <c r="Q168" i="107"/>
  <c r="O168" i="107" s="1"/>
  <c r="P168" i="107"/>
  <c r="L168" i="107"/>
  <c r="R168" i="107" s="1"/>
  <c r="I168" i="107"/>
  <c r="F168" i="107"/>
  <c r="E168" i="107"/>
  <c r="T168" i="107" s="1"/>
  <c r="D168" i="107"/>
  <c r="C168" i="107"/>
  <c r="S167" i="107"/>
  <c r="Q167" i="107"/>
  <c r="O167" i="107" s="1"/>
  <c r="P167" i="107"/>
  <c r="L167" i="107"/>
  <c r="I167" i="107"/>
  <c r="F167" i="107"/>
  <c r="E167" i="107"/>
  <c r="T167" i="107" s="1"/>
  <c r="D167" i="107"/>
  <c r="C167" i="107"/>
  <c r="S166" i="107"/>
  <c r="Q166" i="107"/>
  <c r="L166" i="107"/>
  <c r="I166" i="107"/>
  <c r="F166" i="107"/>
  <c r="E166" i="107"/>
  <c r="T166" i="107" s="1"/>
  <c r="D166" i="107"/>
  <c r="P166" i="107" s="1"/>
  <c r="C166" i="107"/>
  <c r="S165" i="107"/>
  <c r="Q165" i="107"/>
  <c r="L165" i="107"/>
  <c r="I165" i="107"/>
  <c r="F165" i="107"/>
  <c r="E165" i="107"/>
  <c r="T165" i="107" s="1"/>
  <c r="D165" i="107"/>
  <c r="P165" i="107" s="1"/>
  <c r="C165" i="107"/>
  <c r="S164" i="107"/>
  <c r="Q164" i="107"/>
  <c r="L164" i="107"/>
  <c r="I164" i="107"/>
  <c r="F164" i="107"/>
  <c r="E164" i="107"/>
  <c r="T164" i="107" s="1"/>
  <c r="D164" i="107"/>
  <c r="P164" i="107" s="1"/>
  <c r="C164" i="107"/>
  <c r="S163" i="107"/>
  <c r="Q163" i="107"/>
  <c r="L163" i="107"/>
  <c r="I163" i="107"/>
  <c r="F163" i="107"/>
  <c r="E163" i="107"/>
  <c r="T163" i="107" s="1"/>
  <c r="D163" i="107"/>
  <c r="P163" i="107" s="1"/>
  <c r="C163" i="107"/>
  <c r="S162" i="107"/>
  <c r="Q162" i="107"/>
  <c r="O162" i="107" s="1"/>
  <c r="P162" i="107"/>
  <c r="L162" i="107"/>
  <c r="R162" i="107" s="1"/>
  <c r="I162" i="107"/>
  <c r="F162" i="107"/>
  <c r="E162" i="107"/>
  <c r="T162" i="107" s="1"/>
  <c r="D162" i="107"/>
  <c r="C162" i="107"/>
  <c r="S161" i="107"/>
  <c r="Q161" i="107"/>
  <c r="O161" i="107" s="1"/>
  <c r="P161" i="107"/>
  <c r="L161" i="107"/>
  <c r="I161" i="107"/>
  <c r="F161" i="107"/>
  <c r="E161" i="107"/>
  <c r="T161" i="107" s="1"/>
  <c r="D161" i="107"/>
  <c r="C161" i="107"/>
  <c r="S160" i="107"/>
  <c r="Q160" i="107"/>
  <c r="L160" i="107"/>
  <c r="I160" i="107"/>
  <c r="F160" i="107"/>
  <c r="E160" i="107"/>
  <c r="T160" i="107" s="1"/>
  <c r="D160" i="107"/>
  <c r="P160" i="107" s="1"/>
  <c r="C160" i="107"/>
  <c r="S159" i="107"/>
  <c r="Q159" i="107"/>
  <c r="L159" i="107"/>
  <c r="I159" i="107"/>
  <c r="F159" i="107"/>
  <c r="E159" i="107"/>
  <c r="T159" i="107" s="1"/>
  <c r="D159" i="107"/>
  <c r="P159" i="107" s="1"/>
  <c r="C159" i="107"/>
  <c r="S158" i="107"/>
  <c r="Q158" i="107"/>
  <c r="L158" i="107"/>
  <c r="I158" i="107"/>
  <c r="F158" i="107"/>
  <c r="E158" i="107"/>
  <c r="T158" i="107" s="1"/>
  <c r="D158" i="107"/>
  <c r="P158" i="107" s="1"/>
  <c r="C158" i="107"/>
  <c r="S157" i="107"/>
  <c r="Q157" i="107"/>
  <c r="L157" i="107"/>
  <c r="I157" i="107"/>
  <c r="F157" i="107"/>
  <c r="E157" i="107"/>
  <c r="T157" i="107" s="1"/>
  <c r="D157" i="107"/>
  <c r="P157" i="107" s="1"/>
  <c r="C157" i="107"/>
  <c r="S156" i="107"/>
  <c r="Q156" i="107"/>
  <c r="L156" i="107"/>
  <c r="I156" i="107"/>
  <c r="F156" i="107"/>
  <c r="E156" i="107"/>
  <c r="T156" i="107" s="1"/>
  <c r="D156" i="107"/>
  <c r="P156" i="107" s="1"/>
  <c r="C156" i="107"/>
  <c r="S155" i="107"/>
  <c r="Q155" i="107"/>
  <c r="L155" i="107"/>
  <c r="I155" i="107"/>
  <c r="F155" i="107"/>
  <c r="E155" i="107"/>
  <c r="T155" i="107" s="1"/>
  <c r="D155" i="107"/>
  <c r="P155" i="107" s="1"/>
  <c r="C155" i="107"/>
  <c r="S154" i="107"/>
  <c r="Q154" i="107"/>
  <c r="L154" i="107"/>
  <c r="I154" i="107"/>
  <c r="F154" i="107"/>
  <c r="E154" i="107"/>
  <c r="T154" i="107" s="1"/>
  <c r="D154" i="107"/>
  <c r="P154" i="107" s="1"/>
  <c r="C154" i="107"/>
  <c r="S153" i="107"/>
  <c r="Q153" i="107"/>
  <c r="O153" i="107" s="1"/>
  <c r="P153" i="107"/>
  <c r="L153" i="107"/>
  <c r="R153" i="107" s="1"/>
  <c r="I153" i="107"/>
  <c r="F153" i="107"/>
  <c r="E153" i="107"/>
  <c r="T153" i="107" s="1"/>
  <c r="D153" i="107"/>
  <c r="C153" i="107"/>
  <c r="S152" i="107"/>
  <c r="Q152" i="107"/>
  <c r="O152" i="107" s="1"/>
  <c r="P152" i="107"/>
  <c r="L152" i="107"/>
  <c r="I152" i="107"/>
  <c r="F152" i="107"/>
  <c r="E152" i="107"/>
  <c r="T152" i="107" s="1"/>
  <c r="D152" i="107"/>
  <c r="C152" i="107"/>
  <c r="S151" i="107"/>
  <c r="Q151" i="107"/>
  <c r="L151" i="107"/>
  <c r="I151" i="107"/>
  <c r="F151" i="107"/>
  <c r="E151" i="107"/>
  <c r="T151" i="107" s="1"/>
  <c r="D151" i="107"/>
  <c r="P151" i="107" s="1"/>
  <c r="C151" i="107"/>
  <c r="S150" i="107"/>
  <c r="Q150" i="107"/>
  <c r="Q149" i="107" s="1"/>
  <c r="L150" i="107"/>
  <c r="I150" i="107"/>
  <c r="I149" i="107" s="1"/>
  <c r="F150" i="107"/>
  <c r="E150" i="107"/>
  <c r="T150" i="107" s="1"/>
  <c r="D150" i="107"/>
  <c r="P150" i="107" s="1"/>
  <c r="C150" i="107"/>
  <c r="C149" i="107" s="1"/>
  <c r="N149" i="107"/>
  <c r="T149" i="107" s="1"/>
  <c r="M149" i="107"/>
  <c r="S149" i="107" s="1"/>
  <c r="L149" i="107"/>
  <c r="K149" i="107"/>
  <c r="J149" i="107"/>
  <c r="H149" i="107"/>
  <c r="G149" i="107"/>
  <c r="F149" i="107"/>
  <c r="E149" i="107"/>
  <c r="D149" i="107"/>
  <c r="S148" i="107"/>
  <c r="L148" i="107"/>
  <c r="I148" i="107"/>
  <c r="F148" i="107"/>
  <c r="E148" i="107"/>
  <c r="T148" i="107" s="1"/>
  <c r="D148" i="107"/>
  <c r="P148" i="107" s="1"/>
  <c r="S147" i="107"/>
  <c r="Q147" i="107"/>
  <c r="L147" i="107"/>
  <c r="I147" i="107"/>
  <c r="F147" i="107"/>
  <c r="E147" i="107"/>
  <c r="T147" i="107" s="1"/>
  <c r="D147" i="107"/>
  <c r="P147" i="107" s="1"/>
  <c r="O147" i="107" s="1"/>
  <c r="S146" i="107"/>
  <c r="L146" i="107"/>
  <c r="I146" i="107"/>
  <c r="F146" i="107"/>
  <c r="E146" i="107"/>
  <c r="T146" i="107" s="1"/>
  <c r="D146" i="107"/>
  <c r="P146" i="107" s="1"/>
  <c r="C146" i="107"/>
  <c r="S145" i="107"/>
  <c r="Q145" i="107"/>
  <c r="L145" i="107"/>
  <c r="R145" i="107" s="1"/>
  <c r="I145" i="107"/>
  <c r="F145" i="107"/>
  <c r="E145" i="107"/>
  <c r="T145" i="107" s="1"/>
  <c r="D145" i="107"/>
  <c r="P145" i="107" s="1"/>
  <c r="O145" i="107" s="1"/>
  <c r="C145" i="107"/>
  <c r="S144" i="107"/>
  <c r="L144" i="107"/>
  <c r="I144" i="107"/>
  <c r="F144" i="107"/>
  <c r="E144" i="107"/>
  <c r="T144" i="107" s="1"/>
  <c r="D144" i="107"/>
  <c r="P144" i="107" s="1"/>
  <c r="S143" i="107"/>
  <c r="Q143" i="107"/>
  <c r="L143" i="107"/>
  <c r="I143" i="107"/>
  <c r="F143" i="107"/>
  <c r="E143" i="107"/>
  <c r="T143" i="107" s="1"/>
  <c r="D143" i="107"/>
  <c r="P143" i="107" s="1"/>
  <c r="O143" i="107" s="1"/>
  <c r="S142" i="107"/>
  <c r="L142" i="107"/>
  <c r="I142" i="107"/>
  <c r="F142" i="107"/>
  <c r="E142" i="107"/>
  <c r="T142" i="107" s="1"/>
  <c r="D142" i="107"/>
  <c r="P142" i="107" s="1"/>
  <c r="C142" i="107"/>
  <c r="S141" i="107"/>
  <c r="Q141" i="107"/>
  <c r="L141" i="107"/>
  <c r="R141" i="107" s="1"/>
  <c r="I141" i="107"/>
  <c r="F141" i="107"/>
  <c r="E141" i="107"/>
  <c r="T141" i="107" s="1"/>
  <c r="D141" i="107"/>
  <c r="P141" i="107" s="1"/>
  <c r="O141" i="107" s="1"/>
  <c r="C141" i="107"/>
  <c r="S140" i="107"/>
  <c r="L140" i="107"/>
  <c r="I140" i="107"/>
  <c r="F140" i="107"/>
  <c r="E140" i="107"/>
  <c r="T140" i="107" s="1"/>
  <c r="D140" i="107"/>
  <c r="P140" i="107" s="1"/>
  <c r="S139" i="107"/>
  <c r="Q139" i="107"/>
  <c r="L139" i="107"/>
  <c r="I139" i="107"/>
  <c r="F139" i="107"/>
  <c r="E139" i="107"/>
  <c r="T139" i="107" s="1"/>
  <c r="D139" i="107"/>
  <c r="P139" i="107" s="1"/>
  <c r="O139" i="107" s="1"/>
  <c r="S138" i="107"/>
  <c r="L138" i="107"/>
  <c r="I138" i="107"/>
  <c r="F138" i="107"/>
  <c r="E138" i="107"/>
  <c r="T138" i="107" s="1"/>
  <c r="D138" i="107"/>
  <c r="P138" i="107" s="1"/>
  <c r="C138" i="107"/>
  <c r="S137" i="107"/>
  <c r="Q137" i="107"/>
  <c r="L137" i="107"/>
  <c r="R137" i="107" s="1"/>
  <c r="I137" i="107"/>
  <c r="F137" i="107"/>
  <c r="E137" i="107"/>
  <c r="T137" i="107" s="1"/>
  <c r="D137" i="107"/>
  <c r="P137" i="107" s="1"/>
  <c r="O137" i="107" s="1"/>
  <c r="C137" i="107"/>
  <c r="S136" i="107"/>
  <c r="L136" i="107"/>
  <c r="I136" i="107"/>
  <c r="F136" i="107"/>
  <c r="E136" i="107"/>
  <c r="T136" i="107" s="1"/>
  <c r="D136" i="107"/>
  <c r="P136" i="107" s="1"/>
  <c r="S135" i="107"/>
  <c r="Q135" i="107"/>
  <c r="L135" i="107"/>
  <c r="I135" i="107"/>
  <c r="F135" i="107"/>
  <c r="E135" i="107"/>
  <c r="T135" i="107" s="1"/>
  <c r="D135" i="107"/>
  <c r="P135" i="107" s="1"/>
  <c r="O135" i="107" s="1"/>
  <c r="S134" i="107"/>
  <c r="L134" i="107"/>
  <c r="I134" i="107"/>
  <c r="F134" i="107"/>
  <c r="E134" i="107"/>
  <c r="T134" i="107" s="1"/>
  <c r="D134" i="107"/>
  <c r="P134" i="107" s="1"/>
  <c r="C134" i="107"/>
  <c r="S133" i="107"/>
  <c r="Q133" i="107"/>
  <c r="L133" i="107"/>
  <c r="R133" i="107" s="1"/>
  <c r="I133" i="107"/>
  <c r="F133" i="107"/>
  <c r="E133" i="107"/>
  <c r="T133" i="107" s="1"/>
  <c r="D133" i="107"/>
  <c r="P133" i="107" s="1"/>
  <c r="O133" i="107" s="1"/>
  <c r="C133" i="107"/>
  <c r="S132" i="107"/>
  <c r="L132" i="107"/>
  <c r="I132" i="107"/>
  <c r="F132" i="107"/>
  <c r="E132" i="107"/>
  <c r="T132" i="107" s="1"/>
  <c r="D132" i="107"/>
  <c r="P132" i="107" s="1"/>
  <c r="S131" i="107"/>
  <c r="Q131" i="107"/>
  <c r="L131" i="107"/>
  <c r="I131" i="107"/>
  <c r="F131" i="107"/>
  <c r="E131" i="107"/>
  <c r="T131" i="107" s="1"/>
  <c r="D131" i="107"/>
  <c r="P131" i="107" s="1"/>
  <c r="O131" i="107" s="1"/>
  <c r="S130" i="107"/>
  <c r="L130" i="107"/>
  <c r="I130" i="107"/>
  <c r="F130" i="107"/>
  <c r="E130" i="107"/>
  <c r="T130" i="107" s="1"/>
  <c r="D130" i="107"/>
  <c r="P130" i="107" s="1"/>
  <c r="C130" i="107"/>
  <c r="S129" i="107"/>
  <c r="Q129" i="107"/>
  <c r="L129" i="107"/>
  <c r="R129" i="107" s="1"/>
  <c r="I129" i="107"/>
  <c r="F129" i="107"/>
  <c r="E129" i="107"/>
  <c r="T129" i="107" s="1"/>
  <c r="D129" i="107"/>
  <c r="P129" i="107" s="1"/>
  <c r="O129" i="107" s="1"/>
  <c r="C129" i="107"/>
  <c r="S128" i="107"/>
  <c r="L128" i="107"/>
  <c r="I128" i="107"/>
  <c r="F128" i="107"/>
  <c r="E128" i="107"/>
  <c r="T128" i="107" s="1"/>
  <c r="D128" i="107"/>
  <c r="P128" i="107" s="1"/>
  <c r="S127" i="107"/>
  <c r="Q127" i="107"/>
  <c r="L127" i="107"/>
  <c r="I127" i="107"/>
  <c r="F127" i="107"/>
  <c r="E127" i="107"/>
  <c r="T127" i="107" s="1"/>
  <c r="D127" i="107"/>
  <c r="P127" i="107" s="1"/>
  <c r="O127" i="107" s="1"/>
  <c r="N126" i="107"/>
  <c r="M126" i="107"/>
  <c r="S126" i="107" s="1"/>
  <c r="L126" i="107"/>
  <c r="K126" i="107"/>
  <c r="J126" i="107"/>
  <c r="I126" i="107"/>
  <c r="H126" i="107"/>
  <c r="G126" i="107"/>
  <c r="F126" i="107"/>
  <c r="E126" i="107"/>
  <c r="D126" i="107"/>
  <c r="S125" i="107"/>
  <c r="Q125" i="107"/>
  <c r="L125" i="107"/>
  <c r="I125" i="107"/>
  <c r="F125" i="107"/>
  <c r="E125" i="107"/>
  <c r="T125" i="107" s="1"/>
  <c r="D125" i="107"/>
  <c r="P125" i="107" s="1"/>
  <c r="O125" i="107" s="1"/>
  <c r="S124" i="107"/>
  <c r="Q124" i="107"/>
  <c r="O124" i="107" s="1"/>
  <c r="P124" i="107"/>
  <c r="L124" i="107"/>
  <c r="R124" i="107" s="1"/>
  <c r="I124" i="107"/>
  <c r="F124" i="107"/>
  <c r="E124" i="107"/>
  <c r="T124" i="107" s="1"/>
  <c r="D124" i="107"/>
  <c r="C124" i="107"/>
  <c r="S123" i="107"/>
  <c r="P123" i="107"/>
  <c r="L123" i="107"/>
  <c r="I123" i="107"/>
  <c r="F123" i="107"/>
  <c r="E123" i="107"/>
  <c r="T123" i="107" s="1"/>
  <c r="D123" i="107"/>
  <c r="S122" i="107"/>
  <c r="Q122" i="107"/>
  <c r="O122" i="107" s="1"/>
  <c r="P122" i="107"/>
  <c r="L122" i="107"/>
  <c r="R122" i="107" s="1"/>
  <c r="I122" i="107"/>
  <c r="F122" i="107"/>
  <c r="E122" i="107"/>
  <c r="T122" i="107" s="1"/>
  <c r="D122" i="107"/>
  <c r="C122" i="107"/>
  <c r="S121" i="107"/>
  <c r="P121" i="107"/>
  <c r="L121" i="107"/>
  <c r="I121" i="107"/>
  <c r="F121" i="107"/>
  <c r="E121" i="107"/>
  <c r="T121" i="107" s="1"/>
  <c r="D121" i="107"/>
  <c r="S120" i="107"/>
  <c r="Q120" i="107"/>
  <c r="O120" i="107" s="1"/>
  <c r="P120" i="107"/>
  <c r="L120" i="107"/>
  <c r="R120" i="107" s="1"/>
  <c r="I120" i="107"/>
  <c r="F120" i="107"/>
  <c r="E120" i="107"/>
  <c r="T120" i="107" s="1"/>
  <c r="D120" i="107"/>
  <c r="C120" i="107"/>
  <c r="S119" i="107"/>
  <c r="P119" i="107"/>
  <c r="L119" i="107"/>
  <c r="I119" i="107"/>
  <c r="F119" i="107"/>
  <c r="E119" i="107"/>
  <c r="T119" i="107" s="1"/>
  <c r="D119" i="107"/>
  <c r="S118" i="107"/>
  <c r="Q118" i="107"/>
  <c r="O118" i="107" s="1"/>
  <c r="P118" i="107"/>
  <c r="L118" i="107"/>
  <c r="R118" i="107" s="1"/>
  <c r="I118" i="107"/>
  <c r="F118" i="107"/>
  <c r="E118" i="107"/>
  <c r="T118" i="107" s="1"/>
  <c r="D118" i="107"/>
  <c r="C118" i="107"/>
  <c r="S117" i="107"/>
  <c r="P117" i="107"/>
  <c r="L117" i="107"/>
  <c r="I117" i="107"/>
  <c r="F117" i="107"/>
  <c r="E117" i="107"/>
  <c r="T117" i="107" s="1"/>
  <c r="D117" i="107"/>
  <c r="S116" i="107"/>
  <c r="Q116" i="107"/>
  <c r="O116" i="107" s="1"/>
  <c r="P116" i="107"/>
  <c r="L116" i="107"/>
  <c r="R116" i="107" s="1"/>
  <c r="I116" i="107"/>
  <c r="F116" i="107"/>
  <c r="E116" i="107"/>
  <c r="T116" i="107" s="1"/>
  <c r="D116" i="107"/>
  <c r="C116" i="107"/>
  <c r="S115" i="107"/>
  <c r="P115" i="107"/>
  <c r="L115" i="107"/>
  <c r="I115" i="107"/>
  <c r="F115" i="107"/>
  <c r="E115" i="107"/>
  <c r="T115" i="107" s="1"/>
  <c r="D115" i="107"/>
  <c r="S114" i="107"/>
  <c r="Q114" i="107"/>
  <c r="O114" i="107" s="1"/>
  <c r="P114" i="107"/>
  <c r="L114" i="107"/>
  <c r="R114" i="107" s="1"/>
  <c r="I114" i="107"/>
  <c r="F114" i="107"/>
  <c r="E114" i="107"/>
  <c r="T114" i="107" s="1"/>
  <c r="D114" i="107"/>
  <c r="C114" i="107"/>
  <c r="S113" i="107"/>
  <c r="P113" i="107"/>
  <c r="L113" i="107"/>
  <c r="I113" i="107"/>
  <c r="F113" i="107"/>
  <c r="E113" i="107"/>
  <c r="T113" i="107" s="1"/>
  <c r="D113" i="107"/>
  <c r="S112" i="107"/>
  <c r="L112" i="107"/>
  <c r="I112" i="107"/>
  <c r="F112" i="107"/>
  <c r="E112" i="107"/>
  <c r="T112" i="107" s="1"/>
  <c r="D112" i="107"/>
  <c r="P112" i="107" s="1"/>
  <c r="C112" i="107"/>
  <c r="S111" i="107"/>
  <c r="Q111" i="107"/>
  <c r="L111" i="107"/>
  <c r="R111" i="107" s="1"/>
  <c r="I111" i="107"/>
  <c r="F111" i="107"/>
  <c r="E111" i="107"/>
  <c r="T111" i="107" s="1"/>
  <c r="D111" i="107"/>
  <c r="P111" i="107" s="1"/>
  <c r="O111" i="107" s="1"/>
  <c r="C111" i="107"/>
  <c r="S110" i="107"/>
  <c r="L110" i="107"/>
  <c r="I110" i="107"/>
  <c r="F110" i="107"/>
  <c r="E110" i="107"/>
  <c r="T110" i="107" s="1"/>
  <c r="D110" i="107"/>
  <c r="P110" i="107" s="1"/>
  <c r="S109" i="107"/>
  <c r="Q109" i="107"/>
  <c r="L109" i="107"/>
  <c r="I109" i="107"/>
  <c r="F109" i="107"/>
  <c r="E109" i="107"/>
  <c r="T109" i="107" s="1"/>
  <c r="D109" i="107"/>
  <c r="P109" i="107" s="1"/>
  <c r="O109" i="107" s="1"/>
  <c r="S108" i="107"/>
  <c r="L108" i="107"/>
  <c r="I108" i="107"/>
  <c r="F108" i="107"/>
  <c r="E108" i="107"/>
  <c r="T108" i="107" s="1"/>
  <c r="D108" i="107"/>
  <c r="P108" i="107" s="1"/>
  <c r="C108" i="107"/>
  <c r="S107" i="107"/>
  <c r="Q107" i="107"/>
  <c r="L107" i="107"/>
  <c r="R107" i="107" s="1"/>
  <c r="I107" i="107"/>
  <c r="F107" i="107"/>
  <c r="E107" i="107"/>
  <c r="T107" i="107" s="1"/>
  <c r="D107" i="107"/>
  <c r="P107" i="107" s="1"/>
  <c r="O107" i="107" s="1"/>
  <c r="C107" i="107"/>
  <c r="S106" i="107"/>
  <c r="L106" i="107"/>
  <c r="I106" i="107"/>
  <c r="I94" i="107" s="1"/>
  <c r="F106" i="107"/>
  <c r="E106" i="107"/>
  <c r="T106" i="107" s="1"/>
  <c r="D106" i="107"/>
  <c r="P106" i="107" s="1"/>
  <c r="Q105" i="107"/>
  <c r="L105" i="107"/>
  <c r="I105" i="107"/>
  <c r="F105" i="107"/>
  <c r="E105" i="107"/>
  <c r="T105" i="107" s="1"/>
  <c r="D105" i="107"/>
  <c r="P105" i="107" s="1"/>
  <c r="O105" i="107" s="1"/>
  <c r="T104" i="107"/>
  <c r="Q104" i="107"/>
  <c r="L104" i="107"/>
  <c r="I104" i="107"/>
  <c r="F104" i="107"/>
  <c r="E104" i="107"/>
  <c r="D104" i="107"/>
  <c r="P104" i="107" s="1"/>
  <c r="O104" i="107" s="1"/>
  <c r="T103" i="107"/>
  <c r="Q103" i="107"/>
  <c r="L103" i="107"/>
  <c r="I103" i="107"/>
  <c r="F103" i="107"/>
  <c r="E103" i="107"/>
  <c r="D103" i="107"/>
  <c r="P103" i="107" s="1"/>
  <c r="O103" i="107" s="1"/>
  <c r="T102" i="107"/>
  <c r="Q102" i="107"/>
  <c r="L102" i="107"/>
  <c r="I102" i="107"/>
  <c r="F102" i="107"/>
  <c r="E102" i="107"/>
  <c r="D102" i="107"/>
  <c r="P102" i="107" s="1"/>
  <c r="O102" i="107" s="1"/>
  <c r="T101" i="107"/>
  <c r="Q101" i="107"/>
  <c r="L101" i="107"/>
  <c r="I101" i="107"/>
  <c r="F101" i="107"/>
  <c r="E101" i="107"/>
  <c r="D101" i="107"/>
  <c r="P101" i="107" s="1"/>
  <c r="O101" i="107" s="1"/>
  <c r="T100" i="107"/>
  <c r="Q100" i="107"/>
  <c r="L100" i="107"/>
  <c r="I100" i="107"/>
  <c r="F100" i="107"/>
  <c r="E100" i="107"/>
  <c r="D100" i="107"/>
  <c r="P100" i="107" s="1"/>
  <c r="O100" i="107" s="1"/>
  <c r="T99" i="107"/>
  <c r="Q99" i="107"/>
  <c r="L99" i="107"/>
  <c r="I99" i="107"/>
  <c r="F99" i="107"/>
  <c r="E99" i="107"/>
  <c r="D99" i="107"/>
  <c r="T98" i="107"/>
  <c r="Q98" i="107"/>
  <c r="L98" i="107"/>
  <c r="I98" i="107"/>
  <c r="F98" i="107"/>
  <c r="E98" i="107"/>
  <c r="D98" i="107"/>
  <c r="T97" i="107"/>
  <c r="Q97" i="107"/>
  <c r="L97" i="107"/>
  <c r="I97" i="107"/>
  <c r="F97" i="107"/>
  <c r="E97" i="107"/>
  <c r="D97" i="107"/>
  <c r="T96" i="107"/>
  <c r="Q96" i="107"/>
  <c r="L96" i="107"/>
  <c r="I96" i="107"/>
  <c r="F96" i="107"/>
  <c r="E96" i="107"/>
  <c r="D96" i="107"/>
  <c r="T95" i="107"/>
  <c r="Q95" i="107"/>
  <c r="L95" i="107"/>
  <c r="L94" i="107" s="1"/>
  <c r="I95" i="107"/>
  <c r="F95" i="107"/>
  <c r="E95" i="107"/>
  <c r="D95" i="107"/>
  <c r="N94" i="107"/>
  <c r="M94" i="107"/>
  <c r="K94" i="107"/>
  <c r="J94" i="107"/>
  <c r="H94" i="107"/>
  <c r="G94" i="107"/>
  <c r="F94" i="107"/>
  <c r="T93" i="107"/>
  <c r="P93" i="107"/>
  <c r="L93" i="107"/>
  <c r="I93" i="107"/>
  <c r="F93" i="107"/>
  <c r="E93" i="107"/>
  <c r="Q93" i="107" s="1"/>
  <c r="D93" i="107"/>
  <c r="C93" i="107" s="1"/>
  <c r="T92" i="107"/>
  <c r="P92" i="107"/>
  <c r="L92" i="107"/>
  <c r="I92" i="107"/>
  <c r="F92" i="107"/>
  <c r="F86" i="107" s="1"/>
  <c r="E92" i="107"/>
  <c r="Q92" i="107" s="1"/>
  <c r="D92" i="107"/>
  <c r="C92" i="107" s="1"/>
  <c r="T91" i="107"/>
  <c r="P91" i="107"/>
  <c r="L91" i="107"/>
  <c r="I91" i="107"/>
  <c r="F91" i="107"/>
  <c r="E91" i="107"/>
  <c r="Q91" i="107" s="1"/>
  <c r="D91" i="107"/>
  <c r="T90" i="107"/>
  <c r="P90" i="107"/>
  <c r="L90" i="107"/>
  <c r="I90" i="107"/>
  <c r="F90" i="107"/>
  <c r="E90" i="107"/>
  <c r="Q90" i="107" s="1"/>
  <c r="D90" i="107"/>
  <c r="T89" i="107"/>
  <c r="P89" i="107"/>
  <c r="L89" i="107"/>
  <c r="I89" i="107"/>
  <c r="F89" i="107"/>
  <c r="E89" i="107"/>
  <c r="Q89" i="107" s="1"/>
  <c r="D89" i="107"/>
  <c r="T88" i="107"/>
  <c r="P88" i="107"/>
  <c r="L88" i="107"/>
  <c r="I88" i="107"/>
  <c r="F88" i="107"/>
  <c r="E88" i="107"/>
  <c r="Q88" i="107" s="1"/>
  <c r="D88" i="107"/>
  <c r="T87" i="107"/>
  <c r="P87" i="107"/>
  <c r="L87" i="107"/>
  <c r="I87" i="107"/>
  <c r="F87" i="107"/>
  <c r="E87" i="107"/>
  <c r="Q87" i="107" s="1"/>
  <c r="Q86" i="107" s="1"/>
  <c r="D87" i="107"/>
  <c r="D86" i="107" s="1"/>
  <c r="T86" i="107"/>
  <c r="P86" i="107"/>
  <c r="N86" i="107"/>
  <c r="M86" i="107"/>
  <c r="K86" i="107"/>
  <c r="J86" i="107"/>
  <c r="I86" i="107"/>
  <c r="H86" i="107"/>
  <c r="G86" i="107"/>
  <c r="E86" i="107"/>
  <c r="T85" i="107"/>
  <c r="P85" i="107"/>
  <c r="L85" i="107"/>
  <c r="I85" i="107"/>
  <c r="F85" i="107"/>
  <c r="E85" i="107"/>
  <c r="Q85" i="107" s="1"/>
  <c r="D85" i="107"/>
  <c r="T84" i="107"/>
  <c r="P84" i="107"/>
  <c r="L84" i="107"/>
  <c r="I84" i="107"/>
  <c r="F84" i="107"/>
  <c r="E84" i="107"/>
  <c r="Q84" i="107" s="1"/>
  <c r="D84" i="107"/>
  <c r="T83" i="107"/>
  <c r="P83" i="107"/>
  <c r="L83" i="107"/>
  <c r="I83" i="107"/>
  <c r="F83" i="107"/>
  <c r="E83" i="107"/>
  <c r="Q83" i="107" s="1"/>
  <c r="D83" i="107"/>
  <c r="T82" i="107"/>
  <c r="P82" i="107"/>
  <c r="L82" i="107"/>
  <c r="I82" i="107"/>
  <c r="F82" i="107"/>
  <c r="E82" i="107"/>
  <c r="Q82" i="107" s="1"/>
  <c r="D82" i="107"/>
  <c r="T81" i="107"/>
  <c r="P81" i="107"/>
  <c r="L81" i="107"/>
  <c r="I81" i="107"/>
  <c r="F81" i="107"/>
  <c r="E81" i="107"/>
  <c r="Q81" i="107" s="1"/>
  <c r="D81" i="107"/>
  <c r="T80" i="107"/>
  <c r="P80" i="107"/>
  <c r="L80" i="107"/>
  <c r="I80" i="107"/>
  <c r="F80" i="107"/>
  <c r="E80" i="107"/>
  <c r="Q80" i="107" s="1"/>
  <c r="D80" i="107"/>
  <c r="T79" i="107"/>
  <c r="P79" i="107"/>
  <c r="L79" i="107"/>
  <c r="I79" i="107"/>
  <c r="F79" i="107"/>
  <c r="E79" i="107"/>
  <c r="Q79" i="107" s="1"/>
  <c r="D79" i="107"/>
  <c r="T78" i="107"/>
  <c r="P78" i="107"/>
  <c r="L78" i="107"/>
  <c r="I78" i="107"/>
  <c r="F78" i="107"/>
  <c r="E78" i="107"/>
  <c r="Q78" i="107" s="1"/>
  <c r="D78" i="107"/>
  <c r="T77" i="107"/>
  <c r="P77" i="107"/>
  <c r="L77" i="107"/>
  <c r="I77" i="107"/>
  <c r="F77" i="107"/>
  <c r="E77" i="107"/>
  <c r="Q77" i="107" s="1"/>
  <c r="D77" i="107"/>
  <c r="T76" i="107"/>
  <c r="P76" i="107"/>
  <c r="L76" i="107"/>
  <c r="I76" i="107"/>
  <c r="F76" i="107"/>
  <c r="E76" i="107"/>
  <c r="Q76" i="107" s="1"/>
  <c r="D76" i="107"/>
  <c r="T75" i="107"/>
  <c r="P75" i="107"/>
  <c r="L75" i="107"/>
  <c r="I75" i="107"/>
  <c r="F75" i="107"/>
  <c r="E75" i="107"/>
  <c r="Q75" i="107" s="1"/>
  <c r="D75" i="107"/>
  <c r="T74" i="107"/>
  <c r="P74" i="107"/>
  <c r="L74" i="107"/>
  <c r="I74" i="107"/>
  <c r="F74" i="107"/>
  <c r="E74" i="107"/>
  <c r="Q74" i="107" s="1"/>
  <c r="D74" i="107"/>
  <c r="T73" i="107"/>
  <c r="P73" i="107"/>
  <c r="L73" i="107"/>
  <c r="I73" i="107"/>
  <c r="F73" i="107"/>
  <c r="E73" i="107"/>
  <c r="Q73" i="107" s="1"/>
  <c r="D73" i="107"/>
  <c r="T72" i="107"/>
  <c r="P72" i="107"/>
  <c r="L72" i="107"/>
  <c r="I72" i="107"/>
  <c r="F72" i="107"/>
  <c r="E72" i="107"/>
  <c r="Q72" i="107" s="1"/>
  <c r="D72" i="107"/>
  <c r="T71" i="107"/>
  <c r="P71" i="107"/>
  <c r="L71" i="107"/>
  <c r="I71" i="107"/>
  <c r="F71" i="107"/>
  <c r="E71" i="107"/>
  <c r="Q71" i="107" s="1"/>
  <c r="D71" i="107"/>
  <c r="T70" i="107"/>
  <c r="P70" i="107"/>
  <c r="L70" i="107"/>
  <c r="I70" i="107"/>
  <c r="F70" i="107"/>
  <c r="E70" i="107"/>
  <c r="Q70" i="107" s="1"/>
  <c r="D70" i="107"/>
  <c r="T69" i="107"/>
  <c r="P69" i="107"/>
  <c r="L69" i="107"/>
  <c r="I69" i="107"/>
  <c r="F69" i="107"/>
  <c r="E69" i="107"/>
  <c r="Q69" i="107" s="1"/>
  <c r="D69" i="107"/>
  <c r="T68" i="107"/>
  <c r="P68" i="107"/>
  <c r="L68" i="107"/>
  <c r="I68" i="107"/>
  <c r="F68" i="107"/>
  <c r="E68" i="107"/>
  <c r="Q68" i="107" s="1"/>
  <c r="D68" i="107"/>
  <c r="T67" i="107"/>
  <c r="P67" i="107"/>
  <c r="L67" i="107"/>
  <c r="I67" i="107"/>
  <c r="F67" i="107"/>
  <c r="E67" i="107"/>
  <c r="Q67" i="107" s="1"/>
  <c r="D67" i="107"/>
  <c r="T66" i="107"/>
  <c r="P66" i="107"/>
  <c r="L66" i="107"/>
  <c r="I66" i="107"/>
  <c r="F66" i="107"/>
  <c r="E66" i="107"/>
  <c r="Q66" i="107" s="1"/>
  <c r="D66" i="107"/>
  <c r="T65" i="107"/>
  <c r="P65" i="107"/>
  <c r="L65" i="107"/>
  <c r="I65" i="107"/>
  <c r="F65" i="107"/>
  <c r="E65" i="107"/>
  <c r="Q65" i="107" s="1"/>
  <c r="D65" i="107"/>
  <c r="T64" i="107"/>
  <c r="P64" i="107"/>
  <c r="O64" i="107" s="1"/>
  <c r="L64" i="107"/>
  <c r="I64" i="107"/>
  <c r="F64" i="107"/>
  <c r="E64" i="107"/>
  <c r="Q64" i="107" s="1"/>
  <c r="D64" i="107"/>
  <c r="T63" i="107"/>
  <c r="P63" i="107"/>
  <c r="L63" i="107"/>
  <c r="I63" i="107"/>
  <c r="F63" i="107"/>
  <c r="E63" i="107"/>
  <c r="Q63" i="107" s="1"/>
  <c r="D63" i="107"/>
  <c r="T62" i="107"/>
  <c r="P62" i="107"/>
  <c r="L62" i="107"/>
  <c r="I62" i="107"/>
  <c r="F62" i="107"/>
  <c r="E62" i="107"/>
  <c r="Q62" i="107" s="1"/>
  <c r="D62" i="107"/>
  <c r="T61" i="107"/>
  <c r="P61" i="107"/>
  <c r="L61" i="107"/>
  <c r="I61" i="107"/>
  <c r="F61" i="107"/>
  <c r="E61" i="107"/>
  <c r="Q61" i="107" s="1"/>
  <c r="D61" i="107"/>
  <c r="T60" i="107"/>
  <c r="P60" i="107"/>
  <c r="O60" i="107" s="1"/>
  <c r="L60" i="107"/>
  <c r="I60" i="107"/>
  <c r="F60" i="107"/>
  <c r="F59" i="107" s="1"/>
  <c r="E60" i="107"/>
  <c r="Q60" i="107" s="1"/>
  <c r="Q59" i="107" s="1"/>
  <c r="D60" i="107"/>
  <c r="T59" i="107"/>
  <c r="P59" i="107"/>
  <c r="N59" i="107"/>
  <c r="M59" i="107"/>
  <c r="S59" i="107" s="1"/>
  <c r="L59" i="107"/>
  <c r="K59" i="107"/>
  <c r="J59" i="107"/>
  <c r="I59" i="107"/>
  <c r="H59" i="107"/>
  <c r="G59" i="107"/>
  <c r="E59" i="107"/>
  <c r="D59" i="107"/>
  <c r="T58" i="107"/>
  <c r="P58" i="107"/>
  <c r="L58" i="107"/>
  <c r="I58" i="107"/>
  <c r="F58" i="107"/>
  <c r="E58" i="107"/>
  <c r="Q58" i="107" s="1"/>
  <c r="D58" i="107"/>
  <c r="T57" i="107"/>
  <c r="P57" i="107"/>
  <c r="L57" i="107"/>
  <c r="I57" i="107"/>
  <c r="F57" i="107"/>
  <c r="E57" i="107"/>
  <c r="Q57" i="107" s="1"/>
  <c r="D57" i="107"/>
  <c r="T56" i="107"/>
  <c r="P56" i="107"/>
  <c r="L56" i="107"/>
  <c r="I56" i="107"/>
  <c r="F56" i="107"/>
  <c r="E56" i="107"/>
  <c r="Q56" i="107" s="1"/>
  <c r="D56" i="107"/>
  <c r="T55" i="107"/>
  <c r="P55" i="107"/>
  <c r="O55" i="107" s="1"/>
  <c r="L55" i="107"/>
  <c r="I55" i="107"/>
  <c r="F55" i="107"/>
  <c r="E55" i="107"/>
  <c r="Q55" i="107" s="1"/>
  <c r="D55" i="107"/>
  <c r="T54" i="107"/>
  <c r="P54" i="107"/>
  <c r="L54" i="107"/>
  <c r="I54" i="107"/>
  <c r="F54" i="107"/>
  <c r="E54" i="107"/>
  <c r="Q54" i="107" s="1"/>
  <c r="D54" i="107"/>
  <c r="T53" i="107"/>
  <c r="P53" i="107"/>
  <c r="L53" i="107"/>
  <c r="I53" i="107"/>
  <c r="F53" i="107"/>
  <c r="E53" i="107"/>
  <c r="Q53" i="107" s="1"/>
  <c r="D53" i="107"/>
  <c r="T52" i="107"/>
  <c r="P52" i="107"/>
  <c r="L52" i="107"/>
  <c r="I52" i="107"/>
  <c r="F52" i="107"/>
  <c r="E52" i="107"/>
  <c r="Q52" i="107" s="1"/>
  <c r="Q51" i="107" s="1"/>
  <c r="D52" i="107"/>
  <c r="P51" i="107"/>
  <c r="N51" i="107"/>
  <c r="T51" i="107" s="1"/>
  <c r="M51" i="107"/>
  <c r="L51" i="107"/>
  <c r="K51" i="107"/>
  <c r="J51" i="107"/>
  <c r="I51" i="107"/>
  <c r="H51" i="107"/>
  <c r="G51" i="107"/>
  <c r="F51" i="107"/>
  <c r="E51" i="107"/>
  <c r="D51" i="107"/>
  <c r="S51" i="107" s="1"/>
  <c r="T50" i="107"/>
  <c r="Q50" i="107"/>
  <c r="P50" i="107"/>
  <c r="O50" i="107" s="1"/>
  <c r="L50" i="107"/>
  <c r="I50" i="107"/>
  <c r="F50" i="107"/>
  <c r="E50" i="107"/>
  <c r="D50" i="107"/>
  <c r="C50" i="107" s="1"/>
  <c r="T49" i="107"/>
  <c r="Q49" i="107"/>
  <c r="P49" i="107"/>
  <c r="O49" i="107" s="1"/>
  <c r="L49" i="107"/>
  <c r="I49" i="107"/>
  <c r="F49" i="107"/>
  <c r="E49" i="107"/>
  <c r="D49" i="107"/>
  <c r="C49" i="107" s="1"/>
  <c r="T48" i="107"/>
  <c r="Q48" i="107"/>
  <c r="P48" i="107"/>
  <c r="O48" i="107" s="1"/>
  <c r="L48" i="107"/>
  <c r="I48" i="107"/>
  <c r="F48" i="107"/>
  <c r="E48" i="107"/>
  <c r="D48" i="107"/>
  <c r="C48" i="107" s="1"/>
  <c r="T47" i="107"/>
  <c r="Q47" i="107"/>
  <c r="P47" i="107"/>
  <c r="O47" i="107" s="1"/>
  <c r="L47" i="107"/>
  <c r="I47" i="107"/>
  <c r="F47" i="107"/>
  <c r="E47" i="107"/>
  <c r="D47" i="107"/>
  <c r="C47" i="107" s="1"/>
  <c r="T46" i="107"/>
  <c r="Q46" i="107"/>
  <c r="P46" i="107"/>
  <c r="O46" i="107" s="1"/>
  <c r="L46" i="107"/>
  <c r="I46" i="107"/>
  <c r="F46" i="107"/>
  <c r="E46" i="107"/>
  <c r="D46" i="107"/>
  <c r="C46" i="107" s="1"/>
  <c r="T45" i="107"/>
  <c r="Q45" i="107"/>
  <c r="P45" i="107"/>
  <c r="O45" i="107" s="1"/>
  <c r="L45" i="107"/>
  <c r="I45" i="107"/>
  <c r="F45" i="107"/>
  <c r="E45" i="107"/>
  <c r="D45" i="107"/>
  <c r="C45" i="107" s="1"/>
  <c r="T44" i="107"/>
  <c r="Q44" i="107"/>
  <c r="P44" i="107"/>
  <c r="O44" i="107" s="1"/>
  <c r="L44" i="107"/>
  <c r="I44" i="107"/>
  <c r="F44" i="107"/>
  <c r="E44" i="107"/>
  <c r="D44" i="107"/>
  <c r="C44" i="107" s="1"/>
  <c r="T43" i="107"/>
  <c r="Q43" i="107"/>
  <c r="P43" i="107"/>
  <c r="O43" i="107" s="1"/>
  <c r="L43" i="107"/>
  <c r="I43" i="107"/>
  <c r="F43" i="107"/>
  <c r="E43" i="107"/>
  <c r="D43" i="107"/>
  <c r="C43" i="107" s="1"/>
  <c r="T42" i="107"/>
  <c r="Q42" i="107"/>
  <c r="P42" i="107"/>
  <c r="O42" i="107" s="1"/>
  <c r="L42" i="107"/>
  <c r="I42" i="107"/>
  <c r="F42" i="107"/>
  <c r="E42" i="107"/>
  <c r="D42" i="107"/>
  <c r="C42" i="107" s="1"/>
  <c r="T41" i="107"/>
  <c r="Q41" i="107"/>
  <c r="P41" i="107"/>
  <c r="O41" i="107" s="1"/>
  <c r="L41" i="107"/>
  <c r="I41" i="107"/>
  <c r="F41" i="107"/>
  <c r="E41" i="107"/>
  <c r="D41" i="107"/>
  <c r="C41" i="107" s="1"/>
  <c r="T40" i="107"/>
  <c r="Q40" i="107"/>
  <c r="P40" i="107"/>
  <c r="O40" i="107" s="1"/>
  <c r="L40" i="107"/>
  <c r="I40" i="107"/>
  <c r="F40" i="107"/>
  <c r="E40" i="107"/>
  <c r="D40" i="107"/>
  <c r="C40" i="107" s="1"/>
  <c r="T39" i="107"/>
  <c r="Q39" i="107"/>
  <c r="P39" i="107"/>
  <c r="O39" i="107" s="1"/>
  <c r="L39" i="107"/>
  <c r="I39" i="107"/>
  <c r="F39" i="107"/>
  <c r="E39" i="107"/>
  <c r="D39" i="107"/>
  <c r="C39" i="107" s="1"/>
  <c r="T38" i="107"/>
  <c r="Q38" i="107"/>
  <c r="P38" i="107"/>
  <c r="O38" i="107" s="1"/>
  <c r="L38" i="107"/>
  <c r="I38" i="107"/>
  <c r="F38" i="107"/>
  <c r="E38" i="107"/>
  <c r="D38" i="107"/>
  <c r="C38" i="107" s="1"/>
  <c r="T37" i="107"/>
  <c r="Q37" i="107"/>
  <c r="P37" i="107"/>
  <c r="O37" i="107" s="1"/>
  <c r="L37" i="107"/>
  <c r="I37" i="107"/>
  <c r="F37" i="107"/>
  <c r="E37" i="107"/>
  <c r="D37" i="107"/>
  <c r="C37" i="107" s="1"/>
  <c r="T36" i="107"/>
  <c r="Q36" i="107"/>
  <c r="P36" i="107"/>
  <c r="O36" i="107" s="1"/>
  <c r="L36" i="107"/>
  <c r="I36" i="107"/>
  <c r="F36" i="107"/>
  <c r="E36" i="107"/>
  <c r="D36" i="107"/>
  <c r="C36" i="107" s="1"/>
  <c r="T35" i="107"/>
  <c r="Q35" i="107"/>
  <c r="P35" i="107"/>
  <c r="O35" i="107" s="1"/>
  <c r="L35" i="107"/>
  <c r="I35" i="107"/>
  <c r="F35" i="107"/>
  <c r="E35" i="107"/>
  <c r="D35" i="107"/>
  <c r="C35" i="107" s="1"/>
  <c r="T34" i="107"/>
  <c r="Q34" i="107"/>
  <c r="P34" i="107"/>
  <c r="O34" i="107" s="1"/>
  <c r="L34" i="107"/>
  <c r="I34" i="107"/>
  <c r="F34" i="107"/>
  <c r="E34" i="107"/>
  <c r="D34" i="107"/>
  <c r="C34" i="107" s="1"/>
  <c r="T33" i="107"/>
  <c r="Q33" i="107"/>
  <c r="P33" i="107"/>
  <c r="O33" i="107" s="1"/>
  <c r="L33" i="107"/>
  <c r="I33" i="107"/>
  <c r="F33" i="107"/>
  <c r="E33" i="107"/>
  <c r="D33" i="107"/>
  <c r="C33" i="107" s="1"/>
  <c r="T32" i="107"/>
  <c r="Q32" i="107"/>
  <c r="P32" i="107"/>
  <c r="O32" i="107" s="1"/>
  <c r="L32" i="107"/>
  <c r="I32" i="107"/>
  <c r="F32" i="107"/>
  <c r="E32" i="107"/>
  <c r="D32" i="107"/>
  <c r="C32" i="107" s="1"/>
  <c r="T31" i="107"/>
  <c r="Q31" i="107"/>
  <c r="P31" i="107"/>
  <c r="O31" i="107" s="1"/>
  <c r="L31" i="107"/>
  <c r="I31" i="107"/>
  <c r="F31" i="107"/>
  <c r="E31" i="107"/>
  <c r="D31" i="107"/>
  <c r="C31" i="107" s="1"/>
  <c r="T30" i="107"/>
  <c r="Q30" i="107"/>
  <c r="P30" i="107"/>
  <c r="O30" i="107" s="1"/>
  <c r="L30" i="107"/>
  <c r="I30" i="107"/>
  <c r="F30" i="107"/>
  <c r="E30" i="107"/>
  <c r="D30" i="107"/>
  <c r="C30" i="107" s="1"/>
  <c r="T29" i="107"/>
  <c r="Q29" i="107"/>
  <c r="P29" i="107"/>
  <c r="O29" i="107" s="1"/>
  <c r="O28" i="107" s="1"/>
  <c r="L29" i="107"/>
  <c r="I29" i="107"/>
  <c r="F29" i="107"/>
  <c r="F28" i="107" s="1"/>
  <c r="E29" i="107"/>
  <c r="D29" i="107"/>
  <c r="C29" i="107" s="1"/>
  <c r="C28" i="107" s="1"/>
  <c r="T28" i="107"/>
  <c r="Q28" i="107"/>
  <c r="P28" i="107"/>
  <c r="N28" i="107"/>
  <c r="M28" i="107"/>
  <c r="S28" i="107" s="1"/>
  <c r="L28" i="107"/>
  <c r="K28" i="107"/>
  <c r="J28" i="107"/>
  <c r="I28" i="107"/>
  <c r="I27" i="107" s="1"/>
  <c r="H28" i="107"/>
  <c r="H27" i="107" s="1"/>
  <c r="G28" i="107"/>
  <c r="E28" i="107"/>
  <c r="D28" i="107"/>
  <c r="N27" i="107"/>
  <c r="K27" i="107"/>
  <c r="J27" i="107"/>
  <c r="G27" i="107"/>
  <c r="T26" i="107"/>
  <c r="Q26" i="107"/>
  <c r="P26" i="107"/>
  <c r="O26" i="107" s="1"/>
  <c r="L26" i="107"/>
  <c r="I26" i="107"/>
  <c r="F26" i="107"/>
  <c r="E26" i="107"/>
  <c r="D26" i="107"/>
  <c r="C26" i="107" s="1"/>
  <c r="T25" i="107"/>
  <c r="Q25" i="107"/>
  <c r="P25" i="107"/>
  <c r="O25" i="107" s="1"/>
  <c r="L25" i="107"/>
  <c r="I25" i="107"/>
  <c r="F25" i="107"/>
  <c r="E25" i="107"/>
  <c r="D25" i="107"/>
  <c r="C25" i="107" s="1"/>
  <c r="T24" i="107"/>
  <c r="Q24" i="107"/>
  <c r="P24" i="107"/>
  <c r="O24" i="107" s="1"/>
  <c r="L24" i="107"/>
  <c r="I24" i="107"/>
  <c r="F24" i="107"/>
  <c r="E24" i="107"/>
  <c r="D24" i="107"/>
  <c r="C24" i="107" s="1"/>
  <c r="P23" i="107"/>
  <c r="L23" i="107"/>
  <c r="I23" i="107"/>
  <c r="F23" i="107"/>
  <c r="E23" i="107"/>
  <c r="T23" i="107" s="1"/>
  <c r="D23" i="107"/>
  <c r="L22" i="107"/>
  <c r="I22" i="107"/>
  <c r="F22" i="107"/>
  <c r="E22" i="107"/>
  <c r="T22" i="107" s="1"/>
  <c r="D22" i="107"/>
  <c r="P22" i="107" s="1"/>
  <c r="Q21" i="107"/>
  <c r="L21" i="107"/>
  <c r="R21" i="107" s="1"/>
  <c r="I21" i="107"/>
  <c r="F21" i="107"/>
  <c r="E21" i="107"/>
  <c r="T21" i="107" s="1"/>
  <c r="D21" i="107"/>
  <c r="P21" i="107" s="1"/>
  <c r="O21" i="107" s="1"/>
  <c r="C21" i="107"/>
  <c r="Q20" i="107"/>
  <c r="P20" i="107"/>
  <c r="O20" i="107" s="1"/>
  <c r="L20" i="107"/>
  <c r="I20" i="107"/>
  <c r="F20" i="107"/>
  <c r="E20" i="107"/>
  <c r="T20" i="107" s="1"/>
  <c r="D20" i="107"/>
  <c r="C20" i="107" s="1"/>
  <c r="P19" i="107"/>
  <c r="L19" i="107"/>
  <c r="I19" i="107"/>
  <c r="F19" i="107"/>
  <c r="E19" i="107"/>
  <c r="Q19" i="107" s="1"/>
  <c r="O19" i="107" s="1"/>
  <c r="D19" i="107"/>
  <c r="L18" i="107"/>
  <c r="I18" i="107"/>
  <c r="F18" i="107"/>
  <c r="E18" i="107"/>
  <c r="T18" i="107" s="1"/>
  <c r="D18" i="107"/>
  <c r="P18" i="107" s="1"/>
  <c r="Q17" i="107"/>
  <c r="L17" i="107"/>
  <c r="R17" i="107" s="1"/>
  <c r="I17" i="107"/>
  <c r="F17" i="107"/>
  <c r="E17" i="107"/>
  <c r="T17" i="107" s="1"/>
  <c r="D17" i="107"/>
  <c r="P17" i="107" s="1"/>
  <c r="O17" i="107" s="1"/>
  <c r="C17" i="107"/>
  <c r="Q16" i="107"/>
  <c r="P16" i="107"/>
  <c r="O16" i="107" s="1"/>
  <c r="L16" i="107"/>
  <c r="I16" i="107"/>
  <c r="F16" i="107"/>
  <c r="E16" i="107"/>
  <c r="T16" i="107" s="1"/>
  <c r="D16" i="107"/>
  <c r="C16" i="107" s="1"/>
  <c r="P15" i="107"/>
  <c r="L15" i="107"/>
  <c r="I15" i="107"/>
  <c r="F15" i="107"/>
  <c r="E15" i="107"/>
  <c r="T15" i="107" s="1"/>
  <c r="D15" i="107"/>
  <c r="L14" i="107"/>
  <c r="I14" i="107"/>
  <c r="F14" i="107"/>
  <c r="E14" i="107"/>
  <c r="Q14" i="107" s="1"/>
  <c r="D14" i="107"/>
  <c r="P14" i="107" s="1"/>
  <c r="S13" i="107"/>
  <c r="Q13" i="107"/>
  <c r="L13" i="107"/>
  <c r="R13" i="107" s="1"/>
  <c r="I13" i="107"/>
  <c r="I10" i="107" s="1"/>
  <c r="F13" i="107"/>
  <c r="E13" i="107"/>
  <c r="E10" i="107" s="1"/>
  <c r="D13" i="107"/>
  <c r="P13" i="107" s="1"/>
  <c r="C13" i="107"/>
  <c r="Q12" i="107"/>
  <c r="P12" i="107"/>
  <c r="O12" i="107" s="1"/>
  <c r="L12" i="107"/>
  <c r="R12" i="107" s="1"/>
  <c r="I12" i="107"/>
  <c r="F12" i="107"/>
  <c r="E12" i="107"/>
  <c r="D12" i="107"/>
  <c r="C12" i="107" s="1"/>
  <c r="T11" i="107"/>
  <c r="Q11" i="107"/>
  <c r="P11" i="107"/>
  <c r="O11" i="107" s="1"/>
  <c r="L11" i="107"/>
  <c r="I11" i="107"/>
  <c r="F11" i="107"/>
  <c r="F10" i="107" s="1"/>
  <c r="E11" i="107"/>
  <c r="D11" i="107"/>
  <c r="C11" i="107" s="1"/>
  <c r="N10" i="107"/>
  <c r="M10" i="107"/>
  <c r="S10" i="107" s="1"/>
  <c r="L10" i="107"/>
  <c r="K10" i="107"/>
  <c r="J10" i="107"/>
  <c r="H10" i="107"/>
  <c r="H9" i="107" s="1"/>
  <c r="G10" i="107"/>
  <c r="D10" i="107"/>
  <c r="N9" i="107"/>
  <c r="K9" i="107"/>
  <c r="J9" i="107"/>
  <c r="G9" i="107"/>
  <c r="AX21" i="108" l="1"/>
  <c r="R16" i="107"/>
  <c r="I9" i="107"/>
  <c r="O14" i="107"/>
  <c r="R20" i="107"/>
  <c r="F27" i="107"/>
  <c r="F9" i="107" s="1"/>
  <c r="R11" i="107"/>
  <c r="O13" i="107"/>
  <c r="O10" i="107" s="1"/>
  <c r="P10" i="107"/>
  <c r="R15" i="107"/>
  <c r="R24" i="107"/>
  <c r="R25" i="107"/>
  <c r="R26" i="107"/>
  <c r="T10" i="107"/>
  <c r="R19" i="107"/>
  <c r="R22" i="107"/>
  <c r="R29" i="107"/>
  <c r="R30" i="107"/>
  <c r="R31" i="107"/>
  <c r="R32" i="107"/>
  <c r="R33" i="107"/>
  <c r="R34" i="107"/>
  <c r="R35" i="107"/>
  <c r="R36" i="107"/>
  <c r="R37" i="107"/>
  <c r="R38" i="107"/>
  <c r="R39" i="107"/>
  <c r="R40" i="107"/>
  <c r="R41" i="107"/>
  <c r="R42" i="107"/>
  <c r="R43" i="107"/>
  <c r="R44" i="107"/>
  <c r="R45" i="107"/>
  <c r="R46" i="107"/>
  <c r="R47" i="107"/>
  <c r="R48" i="107"/>
  <c r="R49" i="107"/>
  <c r="R50" i="107"/>
  <c r="C15" i="107"/>
  <c r="Q15" i="107"/>
  <c r="O15" i="107" s="1"/>
  <c r="C19" i="107"/>
  <c r="C23" i="107"/>
  <c r="R23" i="107" s="1"/>
  <c r="Q23" i="107"/>
  <c r="O23" i="107" s="1"/>
  <c r="R28" i="107"/>
  <c r="S11" i="107"/>
  <c r="S12" i="107"/>
  <c r="C14" i="107"/>
  <c r="C10" i="107" s="1"/>
  <c r="C18" i="107"/>
  <c r="R18" i="107" s="1"/>
  <c r="Q18" i="107"/>
  <c r="O18" i="107" s="1"/>
  <c r="C22" i="107"/>
  <c r="Q22" i="107"/>
  <c r="O22" i="107" s="1"/>
  <c r="S24" i="107"/>
  <c r="S25" i="107"/>
  <c r="S26" i="107"/>
  <c r="M27" i="107"/>
  <c r="M9" i="107" s="1"/>
  <c r="S29" i="107"/>
  <c r="S30" i="107"/>
  <c r="S31" i="107"/>
  <c r="S32" i="107"/>
  <c r="S33" i="107"/>
  <c r="S34" i="107"/>
  <c r="S35" i="107"/>
  <c r="S36" i="107"/>
  <c r="S37" i="107"/>
  <c r="S38" i="107"/>
  <c r="S39" i="107"/>
  <c r="S40" i="107"/>
  <c r="S41" i="107"/>
  <c r="S42" i="107"/>
  <c r="S43" i="107"/>
  <c r="S44" i="107"/>
  <c r="S45" i="107"/>
  <c r="S46" i="107"/>
  <c r="S47" i="107"/>
  <c r="S48" i="107"/>
  <c r="S49" i="107"/>
  <c r="S50" i="107"/>
  <c r="S60" i="107"/>
  <c r="C60" i="107"/>
  <c r="S61" i="107"/>
  <c r="C61" i="107"/>
  <c r="R61" i="107" s="1"/>
  <c r="S62" i="107"/>
  <c r="C62" i="107"/>
  <c r="R62" i="107" s="1"/>
  <c r="S63" i="107"/>
  <c r="C63" i="107"/>
  <c r="R63" i="107" s="1"/>
  <c r="S64" i="107"/>
  <c r="C64" i="107"/>
  <c r="R64" i="107" s="1"/>
  <c r="S65" i="107"/>
  <c r="C65" i="107"/>
  <c r="R65" i="107" s="1"/>
  <c r="S66" i="107"/>
  <c r="C66" i="107"/>
  <c r="R66" i="107" s="1"/>
  <c r="S67" i="107"/>
  <c r="C67" i="107"/>
  <c r="R67" i="107" s="1"/>
  <c r="S68" i="107"/>
  <c r="C68" i="107"/>
  <c r="R68" i="107" s="1"/>
  <c r="S69" i="107"/>
  <c r="C69" i="107"/>
  <c r="R69" i="107" s="1"/>
  <c r="S70" i="107"/>
  <c r="C70" i="107"/>
  <c r="R70" i="107" s="1"/>
  <c r="S71" i="107"/>
  <c r="C71" i="107"/>
  <c r="R71" i="107" s="1"/>
  <c r="S72" i="107"/>
  <c r="C72" i="107"/>
  <c r="R72" i="107" s="1"/>
  <c r="S73" i="107"/>
  <c r="C73" i="107"/>
  <c r="R73" i="107" s="1"/>
  <c r="S74" i="107"/>
  <c r="C74" i="107"/>
  <c r="R74" i="107" s="1"/>
  <c r="S75" i="107"/>
  <c r="C75" i="107"/>
  <c r="R75" i="107" s="1"/>
  <c r="S76" i="107"/>
  <c r="C76" i="107"/>
  <c r="R76" i="107" s="1"/>
  <c r="S77" i="107"/>
  <c r="C77" i="107"/>
  <c r="R77" i="107" s="1"/>
  <c r="S78" i="107"/>
  <c r="C78" i="107"/>
  <c r="R78" i="107" s="1"/>
  <c r="S79" i="107"/>
  <c r="C79" i="107"/>
  <c r="R79" i="107" s="1"/>
  <c r="S80" i="107"/>
  <c r="C80" i="107"/>
  <c r="R80" i="107" s="1"/>
  <c r="S81" i="107"/>
  <c r="C81" i="107"/>
  <c r="R81" i="107" s="1"/>
  <c r="S82" i="107"/>
  <c r="C82" i="107"/>
  <c r="R82" i="107" s="1"/>
  <c r="S83" i="107"/>
  <c r="C83" i="107"/>
  <c r="R83" i="107" s="1"/>
  <c r="S84" i="107"/>
  <c r="C84" i="107"/>
  <c r="R84" i="107" s="1"/>
  <c r="S85" i="107"/>
  <c r="C85" i="107"/>
  <c r="R85" i="107" s="1"/>
  <c r="L86" i="107"/>
  <c r="R93" i="107"/>
  <c r="R102" i="107"/>
  <c r="O61" i="107"/>
  <c r="O62" i="107"/>
  <c r="O63" i="107"/>
  <c r="O65" i="107"/>
  <c r="O66" i="107"/>
  <c r="O67" i="107"/>
  <c r="O68" i="107"/>
  <c r="O69" i="107"/>
  <c r="O70" i="107"/>
  <c r="O71" i="107"/>
  <c r="O72" i="107"/>
  <c r="O73" i="107"/>
  <c r="O74" i="107"/>
  <c r="O75" i="107"/>
  <c r="O76" i="107"/>
  <c r="O77" i="107"/>
  <c r="O78" i="107"/>
  <c r="O79" i="107"/>
  <c r="O80" i="107"/>
  <c r="O81" i="107"/>
  <c r="O82" i="107"/>
  <c r="O83" i="107"/>
  <c r="O84" i="107"/>
  <c r="O85" i="107"/>
  <c r="S86" i="107"/>
  <c r="R92" i="107"/>
  <c r="O93" i="107"/>
  <c r="T19" i="107"/>
  <c r="O59" i="107"/>
  <c r="S14" i="107"/>
  <c r="C52" i="107"/>
  <c r="S52" i="107"/>
  <c r="C53" i="107"/>
  <c r="R53" i="107" s="1"/>
  <c r="S53" i="107"/>
  <c r="C54" i="107"/>
  <c r="R54" i="107" s="1"/>
  <c r="S54" i="107"/>
  <c r="C55" i="107"/>
  <c r="R55" i="107" s="1"/>
  <c r="S55" i="107"/>
  <c r="C56" i="107"/>
  <c r="R56" i="107" s="1"/>
  <c r="S56" i="107"/>
  <c r="C57" i="107"/>
  <c r="R57" i="107" s="1"/>
  <c r="S57" i="107"/>
  <c r="C58" i="107"/>
  <c r="R58" i="107" s="1"/>
  <c r="S58" i="107"/>
  <c r="C87" i="107"/>
  <c r="S87" i="107"/>
  <c r="C88" i="107"/>
  <c r="R88" i="107" s="1"/>
  <c r="S88" i="107"/>
  <c r="C89" i="107"/>
  <c r="R89" i="107" s="1"/>
  <c r="S89" i="107"/>
  <c r="C90" i="107"/>
  <c r="R90" i="107" s="1"/>
  <c r="S90" i="107"/>
  <c r="C91" i="107"/>
  <c r="R91" i="107" s="1"/>
  <c r="S91" i="107"/>
  <c r="O92" i="107"/>
  <c r="R100" i="107"/>
  <c r="O52" i="107"/>
  <c r="O53" i="107"/>
  <c r="O54" i="107"/>
  <c r="O56" i="107"/>
  <c r="O57" i="107"/>
  <c r="O58" i="107"/>
  <c r="O87" i="107"/>
  <c r="O88" i="107"/>
  <c r="O89" i="107"/>
  <c r="O90" i="107"/>
  <c r="O91" i="107"/>
  <c r="P95" i="107"/>
  <c r="D94" i="107"/>
  <c r="D27" i="107" s="1"/>
  <c r="S95" i="107"/>
  <c r="C95" i="107"/>
  <c r="R95" i="107" s="1"/>
  <c r="P96" i="107"/>
  <c r="O96" i="107" s="1"/>
  <c r="S96" i="107"/>
  <c r="C96" i="107"/>
  <c r="R96" i="107" s="1"/>
  <c r="P97" i="107"/>
  <c r="O97" i="107" s="1"/>
  <c r="S97" i="107"/>
  <c r="C97" i="107"/>
  <c r="R97" i="107" s="1"/>
  <c r="P98" i="107"/>
  <c r="O98" i="107" s="1"/>
  <c r="S98" i="107"/>
  <c r="C98" i="107"/>
  <c r="R98" i="107" s="1"/>
  <c r="P99" i="107"/>
  <c r="O99" i="107" s="1"/>
  <c r="S99" i="107"/>
  <c r="C99" i="107"/>
  <c r="R99" i="107" s="1"/>
  <c r="S92" i="107"/>
  <c r="S93" i="107"/>
  <c r="E94" i="107"/>
  <c r="T94" i="107" s="1"/>
  <c r="C100" i="107"/>
  <c r="C101" i="107"/>
  <c r="R101" i="107" s="1"/>
  <c r="C102" i="107"/>
  <c r="C103" i="107"/>
  <c r="R103" i="107" s="1"/>
  <c r="C104" i="107"/>
  <c r="R104" i="107" s="1"/>
  <c r="C105" i="107"/>
  <c r="R105" i="107" s="1"/>
  <c r="Q108" i="107"/>
  <c r="O108" i="107" s="1"/>
  <c r="Q112" i="107"/>
  <c r="O112" i="107" s="1"/>
  <c r="R128" i="107"/>
  <c r="Q130" i="107"/>
  <c r="O130" i="107" s="1"/>
  <c r="Q134" i="107"/>
  <c r="O134" i="107" s="1"/>
  <c r="R136" i="107"/>
  <c r="Q138" i="107"/>
  <c r="O138" i="107" s="1"/>
  <c r="Q142" i="107"/>
  <c r="O142" i="107" s="1"/>
  <c r="R144" i="107"/>
  <c r="Q146" i="107"/>
  <c r="O146" i="107" s="1"/>
  <c r="O154" i="107"/>
  <c r="R154" i="107"/>
  <c r="O155" i="107"/>
  <c r="R155" i="107"/>
  <c r="O156" i="107"/>
  <c r="R156" i="107"/>
  <c r="O157" i="107"/>
  <c r="R157" i="107"/>
  <c r="O158" i="107"/>
  <c r="R158" i="107"/>
  <c r="O159" i="107"/>
  <c r="R159" i="107"/>
  <c r="O160" i="107"/>
  <c r="R160" i="107"/>
  <c r="R161" i="107"/>
  <c r="R169" i="107"/>
  <c r="R173" i="107"/>
  <c r="P178" i="107"/>
  <c r="O179" i="107"/>
  <c r="O181" i="107"/>
  <c r="O183" i="107"/>
  <c r="O185" i="107"/>
  <c r="O187" i="107"/>
  <c r="O189" i="107"/>
  <c r="O191" i="107"/>
  <c r="S105" i="107"/>
  <c r="R149" i="107"/>
  <c r="S100" i="107"/>
  <c r="S101" i="107"/>
  <c r="S102" i="107"/>
  <c r="S103" i="107"/>
  <c r="S104" i="107"/>
  <c r="Q106" i="107"/>
  <c r="R108" i="107"/>
  <c r="C109" i="107"/>
  <c r="Q110" i="107"/>
  <c r="O110" i="107" s="1"/>
  <c r="R112" i="107"/>
  <c r="C113" i="107"/>
  <c r="Q113" i="107"/>
  <c r="O113" i="107" s="1"/>
  <c r="C115" i="107"/>
  <c r="Q115" i="107"/>
  <c r="O115" i="107" s="1"/>
  <c r="C117" i="107"/>
  <c r="Q117" i="107"/>
  <c r="O117" i="107" s="1"/>
  <c r="C119" i="107"/>
  <c r="Q119" i="107"/>
  <c r="O119" i="107" s="1"/>
  <c r="C121" i="107"/>
  <c r="Q121" i="107"/>
  <c r="O121" i="107" s="1"/>
  <c r="C123" i="107"/>
  <c r="Q123" i="107"/>
  <c r="O123" i="107" s="1"/>
  <c r="C125" i="107"/>
  <c r="T126" i="107"/>
  <c r="C127" i="107"/>
  <c r="Q128" i="107"/>
  <c r="O128" i="107" s="1"/>
  <c r="O126" i="107" s="1"/>
  <c r="R130" i="107"/>
  <c r="C131" i="107"/>
  <c r="Q132" i="107"/>
  <c r="O132" i="107" s="1"/>
  <c r="R134" i="107"/>
  <c r="C135" i="107"/>
  <c r="Q136" i="107"/>
  <c r="O136" i="107" s="1"/>
  <c r="R138" i="107"/>
  <c r="C139" i="107"/>
  <c r="Q140" i="107"/>
  <c r="O140" i="107" s="1"/>
  <c r="R142" i="107"/>
  <c r="C143" i="107"/>
  <c r="Q144" i="107"/>
  <c r="O144" i="107" s="1"/>
  <c r="R146" i="107"/>
  <c r="C147" i="107"/>
  <c r="Q148" i="107"/>
  <c r="O148" i="107" s="1"/>
  <c r="O150" i="107"/>
  <c r="P149" i="107"/>
  <c r="R150" i="107"/>
  <c r="O151" i="107"/>
  <c r="R151" i="107"/>
  <c r="R152" i="107"/>
  <c r="O163" i="107"/>
  <c r="R163" i="107"/>
  <c r="O164" i="107"/>
  <c r="R164" i="107"/>
  <c r="O165" i="107"/>
  <c r="R165" i="107"/>
  <c r="O166" i="107"/>
  <c r="R166" i="107"/>
  <c r="R167" i="107"/>
  <c r="R171" i="107"/>
  <c r="O180" i="107"/>
  <c r="O182" i="107"/>
  <c r="O184" i="107"/>
  <c r="O186" i="107"/>
  <c r="O188" i="107"/>
  <c r="O190" i="107"/>
  <c r="O192" i="107"/>
  <c r="C106" i="107"/>
  <c r="R106" i="107" s="1"/>
  <c r="R109" i="107"/>
  <c r="C110" i="107"/>
  <c r="R110" i="107" s="1"/>
  <c r="R113" i="107"/>
  <c r="R115" i="107"/>
  <c r="R117" i="107"/>
  <c r="R119" i="107"/>
  <c r="R121" i="107"/>
  <c r="R123" i="107"/>
  <c r="R125" i="107"/>
  <c r="P126" i="107"/>
  <c r="R127" i="107"/>
  <c r="C128" i="107"/>
  <c r="R131" i="107"/>
  <c r="C132" i="107"/>
  <c r="R132" i="107" s="1"/>
  <c r="R135" i="107"/>
  <c r="C136" i="107"/>
  <c r="R139" i="107"/>
  <c r="C140" i="107"/>
  <c r="R140" i="107" s="1"/>
  <c r="R143" i="107"/>
  <c r="C144" i="107"/>
  <c r="R147" i="107"/>
  <c r="C148" i="107"/>
  <c r="R148" i="107" s="1"/>
  <c r="T178" i="107"/>
  <c r="S193" i="107"/>
  <c r="S198" i="107"/>
  <c r="C198" i="107"/>
  <c r="S199" i="107"/>
  <c r="C199" i="107"/>
  <c r="R199" i="107" s="1"/>
  <c r="S200" i="107"/>
  <c r="C200" i="107"/>
  <c r="R200" i="107" s="1"/>
  <c r="S201" i="107"/>
  <c r="C201" i="107"/>
  <c r="R201" i="107" s="1"/>
  <c r="S202" i="107"/>
  <c r="C202" i="107"/>
  <c r="R202" i="107" s="1"/>
  <c r="S203" i="107"/>
  <c r="C203" i="107"/>
  <c r="R203" i="107" s="1"/>
  <c r="S204" i="107"/>
  <c r="C204" i="107"/>
  <c r="R204" i="107" s="1"/>
  <c r="S205" i="107"/>
  <c r="C205" i="107"/>
  <c r="R205" i="107" s="1"/>
  <c r="S206" i="107"/>
  <c r="C206" i="107"/>
  <c r="R206" i="107" s="1"/>
  <c r="S207" i="107"/>
  <c r="C207" i="107"/>
  <c r="R207" i="107" s="1"/>
  <c r="S208" i="107"/>
  <c r="C208" i="107"/>
  <c r="R208" i="107" s="1"/>
  <c r="S209" i="107"/>
  <c r="C209" i="107"/>
  <c r="R209" i="107" s="1"/>
  <c r="S210" i="107"/>
  <c r="C210" i="107"/>
  <c r="R210" i="107" s="1"/>
  <c r="S211" i="107"/>
  <c r="C211" i="107"/>
  <c r="R211" i="107" s="1"/>
  <c r="S212" i="107"/>
  <c r="C212" i="107"/>
  <c r="R212" i="107" s="1"/>
  <c r="S213" i="107"/>
  <c r="C213" i="107"/>
  <c r="R213" i="107" s="1"/>
  <c r="S214" i="107"/>
  <c r="C214" i="107"/>
  <c r="R214" i="107" s="1"/>
  <c r="S215" i="107"/>
  <c r="C215" i="107"/>
  <c r="R215" i="107" s="1"/>
  <c r="S216" i="107"/>
  <c r="C216" i="107"/>
  <c r="R216" i="107" s="1"/>
  <c r="S217" i="107"/>
  <c r="C217" i="107"/>
  <c r="R217" i="107" s="1"/>
  <c r="S218" i="107"/>
  <c r="C218" i="107"/>
  <c r="R218" i="107" s="1"/>
  <c r="S219" i="107"/>
  <c r="C219" i="107"/>
  <c r="R219" i="107" s="1"/>
  <c r="S220" i="107"/>
  <c r="C220" i="107"/>
  <c r="R220" i="107" s="1"/>
  <c r="S221" i="107"/>
  <c r="C221" i="107"/>
  <c r="R221" i="107" s="1"/>
  <c r="S222" i="107"/>
  <c r="C222" i="107"/>
  <c r="R222" i="107" s="1"/>
  <c r="S223" i="107"/>
  <c r="C223" i="107"/>
  <c r="R223" i="107" s="1"/>
  <c r="S224" i="107"/>
  <c r="C224" i="107"/>
  <c r="R224" i="107" s="1"/>
  <c r="S225" i="107"/>
  <c r="C225" i="107"/>
  <c r="R225" i="107" s="1"/>
  <c r="S226" i="107"/>
  <c r="C226" i="107"/>
  <c r="R226" i="107" s="1"/>
  <c r="S227" i="107"/>
  <c r="C227" i="107"/>
  <c r="R227" i="107" s="1"/>
  <c r="S228" i="107"/>
  <c r="C228" i="107"/>
  <c r="R228" i="107" s="1"/>
  <c r="R232" i="107"/>
  <c r="O233" i="107"/>
  <c r="R236" i="107"/>
  <c r="O237" i="107"/>
  <c r="R240" i="107"/>
  <c r="O241" i="107"/>
  <c r="R244" i="107"/>
  <c r="O245" i="107"/>
  <c r="R248" i="107"/>
  <c r="O249" i="107"/>
  <c r="R258" i="107"/>
  <c r="O259" i="107"/>
  <c r="R262" i="107"/>
  <c r="O263" i="107"/>
  <c r="T193" i="107"/>
  <c r="O198" i="107"/>
  <c r="O199" i="107"/>
  <c r="O200" i="107"/>
  <c r="O201" i="107"/>
  <c r="O202" i="107"/>
  <c r="O203" i="107"/>
  <c r="O204" i="107"/>
  <c r="O205" i="107"/>
  <c r="O206" i="107"/>
  <c r="O207" i="107"/>
  <c r="O208" i="107"/>
  <c r="O209" i="107"/>
  <c r="O210" i="107"/>
  <c r="O211" i="107"/>
  <c r="O212" i="107"/>
  <c r="O213" i="107"/>
  <c r="O214" i="107"/>
  <c r="O215" i="107"/>
  <c r="O216" i="107"/>
  <c r="O217" i="107"/>
  <c r="O218" i="107"/>
  <c r="O219" i="107"/>
  <c r="O220" i="107"/>
  <c r="O221" i="107"/>
  <c r="O222" i="107"/>
  <c r="O223" i="107"/>
  <c r="O224" i="107"/>
  <c r="O225" i="107"/>
  <c r="O226" i="107"/>
  <c r="O227" i="107"/>
  <c r="O228" i="107"/>
  <c r="R231" i="107"/>
  <c r="O232" i="107"/>
  <c r="R235" i="107"/>
  <c r="O236" i="107"/>
  <c r="R239" i="107"/>
  <c r="O240" i="107"/>
  <c r="R243" i="107"/>
  <c r="O244" i="107"/>
  <c r="R247" i="107"/>
  <c r="O248" i="107"/>
  <c r="R251" i="107"/>
  <c r="P252" i="107"/>
  <c r="O253" i="107"/>
  <c r="O252" i="107" s="1"/>
  <c r="R257" i="107"/>
  <c r="O258" i="107"/>
  <c r="R261" i="107"/>
  <c r="O262" i="107"/>
  <c r="D178" i="107"/>
  <c r="S178" i="107" s="1"/>
  <c r="T179" i="107"/>
  <c r="T180" i="107"/>
  <c r="T181" i="107"/>
  <c r="T182" i="107"/>
  <c r="T183" i="107"/>
  <c r="T184" i="107"/>
  <c r="T185" i="107"/>
  <c r="T186" i="107"/>
  <c r="T187" i="107"/>
  <c r="T188" i="107"/>
  <c r="T189" i="107"/>
  <c r="T190" i="107"/>
  <c r="T191" i="107"/>
  <c r="T192" i="107"/>
  <c r="C194" i="107"/>
  <c r="R194" i="107" s="1"/>
  <c r="S194" i="107"/>
  <c r="C195" i="107"/>
  <c r="R195" i="107" s="1"/>
  <c r="S195" i="107"/>
  <c r="C196" i="107"/>
  <c r="R196" i="107" s="1"/>
  <c r="S196" i="107"/>
  <c r="D197" i="107"/>
  <c r="L197" i="107"/>
  <c r="C230" i="107"/>
  <c r="C229" i="107" s="1"/>
  <c r="R229" i="107" s="1"/>
  <c r="S230" i="107"/>
  <c r="R230" i="107"/>
  <c r="O231" i="107"/>
  <c r="R234" i="107"/>
  <c r="O235" i="107"/>
  <c r="R238" i="107"/>
  <c r="O239" i="107"/>
  <c r="R242" i="107"/>
  <c r="O243" i="107"/>
  <c r="R246" i="107"/>
  <c r="O247" i="107"/>
  <c r="R250" i="107"/>
  <c r="O251" i="107"/>
  <c r="Q252" i="107"/>
  <c r="R256" i="107"/>
  <c r="O257" i="107"/>
  <c r="R260" i="107"/>
  <c r="O261" i="107"/>
  <c r="O264" i="107"/>
  <c r="P255" i="107"/>
  <c r="E178" i="107"/>
  <c r="C179" i="107"/>
  <c r="R179" i="107" s="1"/>
  <c r="C180" i="107"/>
  <c r="R180" i="107" s="1"/>
  <c r="C181" i="107"/>
  <c r="R181" i="107" s="1"/>
  <c r="C182" i="107"/>
  <c r="R182" i="107" s="1"/>
  <c r="C183" i="107"/>
  <c r="R183" i="107" s="1"/>
  <c r="C184" i="107"/>
  <c r="R184" i="107" s="1"/>
  <c r="C185" i="107"/>
  <c r="R185" i="107" s="1"/>
  <c r="C186" i="107"/>
  <c r="R186" i="107" s="1"/>
  <c r="C187" i="107"/>
  <c r="R187" i="107" s="1"/>
  <c r="C188" i="107"/>
  <c r="R188" i="107" s="1"/>
  <c r="C189" i="107"/>
  <c r="R189" i="107" s="1"/>
  <c r="C190" i="107"/>
  <c r="R190" i="107" s="1"/>
  <c r="C191" i="107"/>
  <c r="R191" i="107" s="1"/>
  <c r="C192" i="107"/>
  <c r="R192" i="107" s="1"/>
  <c r="C193" i="107"/>
  <c r="R193" i="107" s="1"/>
  <c r="O194" i="107"/>
  <c r="O195" i="107"/>
  <c r="O196" i="107"/>
  <c r="S197" i="107"/>
  <c r="Q229" i="107"/>
  <c r="O230" i="107"/>
  <c r="R233" i="107"/>
  <c r="O234" i="107"/>
  <c r="R237" i="107"/>
  <c r="O238" i="107"/>
  <c r="R241" i="107"/>
  <c r="O242" i="107"/>
  <c r="R245" i="107"/>
  <c r="O246" i="107"/>
  <c r="R249" i="107"/>
  <c r="O250" i="107"/>
  <c r="O256" i="107"/>
  <c r="O255" i="107" s="1"/>
  <c r="R259" i="107"/>
  <c r="O260" i="107"/>
  <c r="R263" i="107"/>
  <c r="S231" i="107"/>
  <c r="S232" i="107"/>
  <c r="S233" i="107"/>
  <c r="S234" i="107"/>
  <c r="S235" i="107"/>
  <c r="S236" i="107"/>
  <c r="S237" i="107"/>
  <c r="S238" i="107"/>
  <c r="S239" i="107"/>
  <c r="S240" i="107"/>
  <c r="S241" i="107"/>
  <c r="S242" i="107"/>
  <c r="S243" i="107"/>
  <c r="S244" i="107"/>
  <c r="S245" i="107"/>
  <c r="S246" i="107"/>
  <c r="S247" i="107"/>
  <c r="S248" i="107"/>
  <c r="S249" i="107"/>
  <c r="S250" i="107"/>
  <c r="S251" i="107"/>
  <c r="C253" i="107"/>
  <c r="C254" i="107"/>
  <c r="R254" i="107" s="1"/>
  <c r="S256" i="107"/>
  <c r="S257" i="107"/>
  <c r="S258" i="107"/>
  <c r="S259" i="107"/>
  <c r="S260" i="107"/>
  <c r="S261" i="107"/>
  <c r="S262" i="107"/>
  <c r="S263" i="107"/>
  <c r="P277" i="107"/>
  <c r="O277" i="107" s="1"/>
  <c r="S277" i="107"/>
  <c r="C277" i="107"/>
  <c r="R277" i="107" s="1"/>
  <c r="P281" i="107"/>
  <c r="O281" i="107" s="1"/>
  <c r="S281" i="107"/>
  <c r="C281" i="107"/>
  <c r="R281" i="107" s="1"/>
  <c r="H305" i="107"/>
  <c r="M305" i="107"/>
  <c r="F305" i="107"/>
  <c r="O286" i="107"/>
  <c r="O288" i="107"/>
  <c r="O290" i="107"/>
  <c r="O292" i="107"/>
  <c r="O294" i="107"/>
  <c r="O297" i="107"/>
  <c r="R300" i="107"/>
  <c r="O303" i="107"/>
  <c r="R253" i="107"/>
  <c r="S269" i="107"/>
  <c r="C269" i="107"/>
  <c r="R269" i="107" s="1"/>
  <c r="S270" i="107"/>
  <c r="C270" i="107"/>
  <c r="R270" i="107" s="1"/>
  <c r="S271" i="107"/>
  <c r="C271" i="107"/>
  <c r="R271" i="107" s="1"/>
  <c r="S272" i="107"/>
  <c r="C272" i="107"/>
  <c r="R272" i="107" s="1"/>
  <c r="S273" i="107"/>
  <c r="C273" i="107"/>
  <c r="R273" i="107" s="1"/>
  <c r="S274" i="107"/>
  <c r="C274" i="107"/>
  <c r="R274" i="107" s="1"/>
  <c r="S275" i="107"/>
  <c r="C275" i="107"/>
  <c r="R275" i="107" s="1"/>
  <c r="P276" i="107"/>
  <c r="O276" i="107" s="1"/>
  <c r="S276" i="107"/>
  <c r="C276" i="107"/>
  <c r="R276" i="107" s="1"/>
  <c r="P280" i="107"/>
  <c r="O280" i="107" s="1"/>
  <c r="S280" i="107"/>
  <c r="C280" i="107"/>
  <c r="R280" i="107" s="1"/>
  <c r="J305" i="107"/>
  <c r="N305" i="107"/>
  <c r="R285" i="107"/>
  <c r="R287" i="107"/>
  <c r="R289" i="107"/>
  <c r="R291" i="107"/>
  <c r="R293" i="107"/>
  <c r="I305" i="107"/>
  <c r="I308" i="107" s="1"/>
  <c r="R296" i="107"/>
  <c r="R298" i="107"/>
  <c r="R301" i="107"/>
  <c r="S253" i="107"/>
  <c r="S254" i="107"/>
  <c r="E255" i="107"/>
  <c r="T255" i="107" s="1"/>
  <c r="C264" i="107"/>
  <c r="R264" i="107" s="1"/>
  <c r="S264" i="107"/>
  <c r="T264" i="107"/>
  <c r="Q268" i="107"/>
  <c r="P269" i="107"/>
  <c r="P270" i="107"/>
  <c r="O270" i="107" s="1"/>
  <c r="P271" i="107"/>
  <c r="O271" i="107" s="1"/>
  <c r="P272" i="107"/>
  <c r="O272" i="107" s="1"/>
  <c r="P273" i="107"/>
  <c r="O273" i="107" s="1"/>
  <c r="P274" i="107"/>
  <c r="O274" i="107" s="1"/>
  <c r="P275" i="107"/>
  <c r="O275" i="107" s="1"/>
  <c r="P279" i="107"/>
  <c r="O279" i="107" s="1"/>
  <c r="S279" i="107"/>
  <c r="C279" i="107"/>
  <c r="R279" i="107" s="1"/>
  <c r="K305" i="107"/>
  <c r="R284" i="107"/>
  <c r="O285" i="107"/>
  <c r="O287" i="107"/>
  <c r="O289" i="107"/>
  <c r="O291" i="107"/>
  <c r="O293" i="107"/>
  <c r="O295" i="107"/>
  <c r="O296" i="107"/>
  <c r="O298" i="107"/>
  <c r="O302" i="107"/>
  <c r="O304" i="107"/>
  <c r="D252" i="107"/>
  <c r="S252" i="107" s="1"/>
  <c r="C265" i="107"/>
  <c r="R265" i="107" s="1"/>
  <c r="S265" i="107"/>
  <c r="C266" i="107"/>
  <c r="R266" i="107" s="1"/>
  <c r="S266" i="107"/>
  <c r="C267" i="107"/>
  <c r="R267" i="107" s="1"/>
  <c r="S267" i="107"/>
  <c r="D268" i="107"/>
  <c r="S268" i="107" s="1"/>
  <c r="L268" i="107"/>
  <c r="P278" i="107"/>
  <c r="O278" i="107" s="1"/>
  <c r="S278" i="107"/>
  <c r="C278" i="107"/>
  <c r="R278" i="107" s="1"/>
  <c r="P282" i="107"/>
  <c r="O282" i="107" s="1"/>
  <c r="S282" i="107"/>
  <c r="C282" i="107"/>
  <c r="R282" i="107" s="1"/>
  <c r="G305" i="107"/>
  <c r="O284" i="107"/>
  <c r="R286" i="107"/>
  <c r="R288" i="107"/>
  <c r="R290" i="107"/>
  <c r="R292" i="107"/>
  <c r="R294" i="107"/>
  <c r="T283" i="107"/>
  <c r="R297" i="107"/>
  <c r="R299" i="107"/>
  <c r="S283" i="107"/>
  <c r="S284" i="107"/>
  <c r="S285" i="107"/>
  <c r="S286" i="107"/>
  <c r="S287" i="107"/>
  <c r="T288" i="107"/>
  <c r="T289" i="107"/>
  <c r="T290" i="107"/>
  <c r="T291" i="107"/>
  <c r="T292" i="107"/>
  <c r="T293" i="107"/>
  <c r="T294" i="107"/>
  <c r="T295" i="107"/>
  <c r="T296" i="107"/>
  <c r="T297" i="107"/>
  <c r="T298" i="107"/>
  <c r="T299" i="107"/>
  <c r="T300" i="107"/>
  <c r="T301" i="107"/>
  <c r="T302" i="107"/>
  <c r="T303" i="107"/>
  <c r="T304" i="107"/>
  <c r="P299" i="107"/>
  <c r="O299" i="107" s="1"/>
  <c r="P300" i="107"/>
  <c r="O300" i="107" s="1"/>
  <c r="P301" i="107"/>
  <c r="O301" i="107" s="1"/>
  <c r="C302" i="107"/>
  <c r="C283" i="107" s="1"/>
  <c r="C303" i="107"/>
  <c r="R303" i="107" s="1"/>
  <c r="C304" i="107"/>
  <c r="R304" i="107" s="1"/>
  <c r="P27" i="107" l="1"/>
  <c r="P9" i="107" s="1"/>
  <c r="D9" i="107"/>
  <c r="D305" i="107"/>
  <c r="S305" i="107" s="1"/>
  <c r="R283" i="107"/>
  <c r="S9" i="107"/>
  <c r="R10" i="107"/>
  <c r="R302" i="107"/>
  <c r="P283" i="107"/>
  <c r="P305" i="107" s="1"/>
  <c r="O269" i="107"/>
  <c r="O268" i="107" s="1"/>
  <c r="P268" i="107"/>
  <c r="C252" i="107"/>
  <c r="R252" i="107" s="1"/>
  <c r="O178" i="107"/>
  <c r="Q126" i="107"/>
  <c r="E27" i="107"/>
  <c r="Q10" i="107"/>
  <c r="C268" i="107"/>
  <c r="R268" i="107" s="1"/>
  <c r="C197" i="107"/>
  <c r="O149" i="107"/>
  <c r="O106" i="107"/>
  <c r="Q94" i="107"/>
  <c r="O51" i="107"/>
  <c r="C86" i="107"/>
  <c r="R86" i="107" s="1"/>
  <c r="R87" i="107"/>
  <c r="R14" i="107"/>
  <c r="O197" i="107"/>
  <c r="C126" i="107"/>
  <c r="R126" i="107" s="1"/>
  <c r="P94" i="107"/>
  <c r="O95" i="107"/>
  <c r="O94" i="107" s="1"/>
  <c r="S94" i="107"/>
  <c r="L27" i="107"/>
  <c r="O283" i="107"/>
  <c r="O229" i="107"/>
  <c r="C178" i="107"/>
  <c r="R178" i="107" s="1"/>
  <c r="C255" i="107"/>
  <c r="R255" i="107" s="1"/>
  <c r="R197" i="107"/>
  <c r="R198" i="107"/>
  <c r="C94" i="107"/>
  <c r="R94" i="107" s="1"/>
  <c r="O86" i="107"/>
  <c r="C51" i="107"/>
  <c r="C59" i="107"/>
  <c r="R59" i="107" s="1"/>
  <c r="R60" i="107"/>
  <c r="S27" i="107"/>
  <c r="R52" i="107"/>
  <c r="C27" i="107" l="1"/>
  <c r="R51" i="107"/>
  <c r="O305" i="107"/>
  <c r="L9" i="107"/>
  <c r="L305" i="107"/>
  <c r="Q27" i="107"/>
  <c r="Q305" i="107" s="1"/>
  <c r="T27" i="107"/>
  <c r="E9" i="107"/>
  <c r="T9" i="107" s="1"/>
  <c r="E305" i="107"/>
  <c r="T305" i="107" s="1"/>
  <c r="O27" i="107"/>
  <c r="O9" i="107" s="1"/>
  <c r="C305" i="107" l="1"/>
  <c r="R305" i="107" s="1"/>
  <c r="C9" i="107"/>
  <c r="Q9" i="107"/>
  <c r="R9" i="107"/>
  <c r="R27" i="107"/>
  <c r="D12" i="78" l="1"/>
  <c r="D11" i="77"/>
  <c r="H6" i="104" l="1"/>
  <c r="H7" i="104"/>
  <c r="H8" i="104"/>
  <c r="H9" i="104"/>
  <c r="H10" i="104"/>
  <c r="H11" i="104"/>
  <c r="H12" i="104"/>
  <c r="H13" i="104"/>
  <c r="H14" i="104"/>
  <c r="H15" i="104"/>
  <c r="H16" i="104"/>
  <c r="H17" i="104"/>
  <c r="H5" i="104"/>
  <c r="D18" i="104" l="1"/>
  <c r="E18" i="104"/>
  <c r="F18" i="104"/>
  <c r="C18" i="104"/>
  <c r="L6" i="78" l="1"/>
  <c r="L7" i="78"/>
  <c r="L8" i="78"/>
  <c r="L9" i="78"/>
  <c r="L10" i="78"/>
  <c r="L11" i="78"/>
  <c r="L12" i="78"/>
  <c r="L13" i="78"/>
  <c r="L14" i="78"/>
  <c r="L15" i="78"/>
  <c r="L16" i="78"/>
  <c r="L17" i="78"/>
  <c r="K6" i="78"/>
  <c r="K7" i="78"/>
  <c r="K8" i="78"/>
  <c r="K9" i="78"/>
  <c r="K10" i="78"/>
  <c r="K11" i="78"/>
  <c r="K12" i="78"/>
  <c r="K13" i="78"/>
  <c r="K14" i="78"/>
  <c r="K15" i="78"/>
  <c r="K16" i="78"/>
  <c r="K17" i="78"/>
  <c r="L5" i="78"/>
  <c r="K5" i="78"/>
  <c r="L5" i="77"/>
  <c r="L6" i="77"/>
  <c r="L7" i="77"/>
  <c r="L8" i="77"/>
  <c r="L9" i="77"/>
  <c r="L10" i="77"/>
  <c r="L11" i="77"/>
  <c r="L12" i="77"/>
  <c r="L13" i="77"/>
  <c r="L14" i="77"/>
  <c r="L15" i="77"/>
  <c r="L16" i="77"/>
  <c r="K5" i="77"/>
  <c r="K6" i="77"/>
  <c r="K7" i="77"/>
  <c r="K8" i="77"/>
  <c r="K9" i="77"/>
  <c r="K10" i="77"/>
  <c r="K11" i="77"/>
  <c r="K12" i="77"/>
  <c r="K13" i="77"/>
  <c r="K14" i="77"/>
  <c r="K15" i="77"/>
  <c r="K16" i="77"/>
  <c r="L4" i="77"/>
  <c r="K4" i="77"/>
  <c r="L5" i="76"/>
  <c r="L6" i="76"/>
  <c r="L7" i="76"/>
  <c r="L8" i="76"/>
  <c r="L9" i="76"/>
  <c r="L10" i="76"/>
  <c r="L11" i="76"/>
  <c r="L12" i="76"/>
  <c r="L13" i="76"/>
  <c r="L14" i="76"/>
  <c r="L15" i="76"/>
  <c r="L16" i="76"/>
  <c r="L4" i="76"/>
  <c r="K5" i="76"/>
  <c r="K6" i="76"/>
  <c r="K7" i="76"/>
  <c r="K8" i="76"/>
  <c r="K9" i="76"/>
  <c r="K10" i="76"/>
  <c r="K11" i="76"/>
  <c r="K12" i="76"/>
  <c r="K13" i="76"/>
  <c r="K14" i="76"/>
  <c r="K15" i="76"/>
  <c r="K16" i="76"/>
  <c r="K4" i="76"/>
  <c r="N15" i="93" l="1"/>
  <c r="G12" i="93" l="1"/>
  <c r="C12" i="93"/>
  <c r="R12" i="93" l="1"/>
  <c r="V12" i="93"/>
  <c r="M12" i="93"/>
  <c r="D11" i="76" l="1"/>
  <c r="D10" i="76" l="1"/>
  <c r="G17" i="76"/>
  <c r="H17" i="76"/>
  <c r="I16" i="101" l="1"/>
  <c r="F16" i="101"/>
  <c r="C16" i="101"/>
  <c r="G18" i="78"/>
  <c r="G17" i="77"/>
  <c r="I6" i="78" l="1"/>
  <c r="I7" i="78"/>
  <c r="I8" i="78"/>
  <c r="I9" i="78"/>
  <c r="I10" i="78"/>
  <c r="I11" i="78"/>
  <c r="I12" i="78"/>
  <c r="I13" i="78"/>
  <c r="I14" i="78"/>
  <c r="I15" i="78"/>
  <c r="I16" i="78"/>
  <c r="I17" i="78"/>
  <c r="I5" i="78"/>
  <c r="I5" i="77"/>
  <c r="I6" i="77"/>
  <c r="I7" i="77"/>
  <c r="I8" i="77"/>
  <c r="I9" i="77"/>
  <c r="I10" i="77"/>
  <c r="I11" i="77"/>
  <c r="I12" i="77"/>
  <c r="I13" i="77"/>
  <c r="I14" i="77"/>
  <c r="I15" i="77"/>
  <c r="I16" i="77"/>
  <c r="I4" i="77"/>
  <c r="D13" i="76" l="1"/>
  <c r="F18" i="99" l="1"/>
  <c r="E18" i="99"/>
  <c r="D18" i="99"/>
  <c r="C18" i="99"/>
  <c r="D14" i="78"/>
  <c r="D14" i="77"/>
  <c r="D15" i="77" l="1"/>
  <c r="V16" i="93" l="1"/>
  <c r="R17" i="93"/>
  <c r="R8" i="93"/>
  <c r="R10" i="93"/>
  <c r="R19" i="93"/>
  <c r="R9" i="93"/>
  <c r="R7" i="93"/>
  <c r="R18" i="93"/>
  <c r="R15" i="93"/>
  <c r="R13" i="93"/>
  <c r="R11" i="93"/>
  <c r="R16" i="93"/>
  <c r="S20" i="93"/>
  <c r="T20" i="93"/>
  <c r="U20" i="93"/>
  <c r="P20" i="93"/>
  <c r="Q20" i="93"/>
  <c r="O20" i="93"/>
  <c r="N8" i="93"/>
  <c r="N10" i="93"/>
  <c r="N19" i="93"/>
  <c r="N9" i="93"/>
  <c r="N7" i="93"/>
  <c r="N18" i="93"/>
  <c r="V15" i="93"/>
  <c r="N13" i="93"/>
  <c r="N14" i="93"/>
  <c r="N11" i="93"/>
  <c r="N17" i="93"/>
  <c r="V19" i="93" l="1"/>
  <c r="V7" i="93"/>
  <c r="V8" i="93"/>
  <c r="V9" i="93"/>
  <c r="V14" i="93"/>
  <c r="V18" i="93"/>
  <c r="V17" i="93"/>
  <c r="V13" i="93"/>
  <c r="V10" i="93"/>
  <c r="V11" i="93"/>
  <c r="R20" i="93"/>
  <c r="N20" i="93"/>
  <c r="I5" i="76"/>
  <c r="I6" i="76"/>
  <c r="I7" i="76"/>
  <c r="I8" i="76"/>
  <c r="I9" i="76"/>
  <c r="I10" i="76"/>
  <c r="I11" i="76"/>
  <c r="I12" i="76"/>
  <c r="I13" i="76"/>
  <c r="I14" i="76"/>
  <c r="I15" i="76"/>
  <c r="I16" i="76"/>
  <c r="I4" i="76"/>
  <c r="L20" i="93" l="1"/>
  <c r="V20" i="93" s="1"/>
  <c r="J20" i="93"/>
  <c r="I20" i="93"/>
  <c r="H20" i="93"/>
  <c r="F20" i="93"/>
  <c r="E20" i="93"/>
  <c r="D20" i="93"/>
  <c r="G11" i="93"/>
  <c r="C11" i="93"/>
  <c r="G14" i="93"/>
  <c r="C14" i="93"/>
  <c r="G13" i="93"/>
  <c r="C13" i="93"/>
  <c r="G15" i="93"/>
  <c r="C15" i="93"/>
  <c r="G18" i="93"/>
  <c r="C18" i="93"/>
  <c r="G7" i="93"/>
  <c r="C7" i="93"/>
  <c r="G9" i="93"/>
  <c r="C9" i="93"/>
  <c r="G19" i="93"/>
  <c r="C19" i="93"/>
  <c r="G10" i="93"/>
  <c r="C10" i="93"/>
  <c r="G8" i="93"/>
  <c r="C8" i="93"/>
  <c r="G17" i="93"/>
  <c r="C17" i="93"/>
  <c r="C20" i="93" l="1"/>
  <c r="X20" i="93" s="1"/>
  <c r="M17" i="93"/>
  <c r="M9" i="93"/>
  <c r="M10" i="93"/>
  <c r="M18" i="93"/>
  <c r="M13" i="93"/>
  <c r="M14" i="93"/>
  <c r="M8" i="93"/>
  <c r="M19" i="93"/>
  <c r="M7" i="93"/>
  <c r="M15" i="93"/>
  <c r="M11" i="93"/>
  <c r="G20" i="93"/>
  <c r="H18" i="78"/>
  <c r="H17" i="77"/>
  <c r="M20" i="93" l="1"/>
  <c r="M17" i="89"/>
  <c r="I17" i="89"/>
  <c r="E17" i="89"/>
  <c r="F18" i="78"/>
  <c r="L18" i="78" s="1"/>
  <c r="D16" i="78"/>
  <c r="D17" i="78"/>
  <c r="D15" i="78"/>
  <c r="D13" i="78"/>
  <c r="D9" i="78"/>
  <c r="D10" i="78"/>
  <c r="D11" i="78"/>
  <c r="D7" i="78"/>
  <c r="D8" i="78"/>
  <c r="D6" i="78"/>
  <c r="D5" i="78"/>
  <c r="C18" i="78"/>
  <c r="D5" i="77"/>
  <c r="D4" i="77"/>
  <c r="D10" i="77"/>
  <c r="D6" i="77"/>
  <c r="D9" i="77"/>
  <c r="D13" i="77"/>
  <c r="D7" i="77"/>
  <c r="D12" i="77"/>
  <c r="D8" i="77"/>
  <c r="F17" i="77"/>
  <c r="L17" i="77" s="1"/>
  <c r="C17" i="77"/>
  <c r="D14" i="76"/>
  <c r="D9" i="76"/>
  <c r="D12" i="76"/>
  <c r="D6" i="76"/>
  <c r="D5" i="76"/>
  <c r="D15" i="76"/>
  <c r="D7" i="76"/>
  <c r="E11" i="55"/>
  <c r="F11" i="55"/>
  <c r="G11" i="55"/>
  <c r="I11" i="55"/>
  <c r="J11" i="55"/>
  <c r="K11" i="55"/>
  <c r="L11" i="55"/>
  <c r="V11" i="55"/>
  <c r="N11" i="55"/>
  <c r="O11" i="55"/>
  <c r="P11" i="55"/>
  <c r="Z11" i="55"/>
  <c r="Q11" i="55"/>
  <c r="AA11" i="55"/>
  <c r="E13" i="55"/>
  <c r="F13" i="55"/>
  <c r="G13" i="55"/>
  <c r="I13" i="55"/>
  <c r="J13" i="55"/>
  <c r="K13" i="55"/>
  <c r="L13" i="55"/>
  <c r="L12" i="55" s="1"/>
  <c r="L10" i="55" s="1"/>
  <c r="N13" i="55"/>
  <c r="O13" i="55"/>
  <c r="P13" i="55"/>
  <c r="Q13" i="55"/>
  <c r="Q12" i="55" s="1"/>
  <c r="Q10" i="55" s="1"/>
  <c r="E14" i="55"/>
  <c r="F14" i="55"/>
  <c r="G14" i="55"/>
  <c r="I14" i="55"/>
  <c r="H14" i="55" s="1"/>
  <c r="J14" i="55"/>
  <c r="K14" i="55"/>
  <c r="K12" i="55"/>
  <c r="K10" i="55" s="1"/>
  <c r="L14" i="55"/>
  <c r="N14" i="55"/>
  <c r="O14" i="55"/>
  <c r="Y14" i="55" s="1"/>
  <c r="P14" i="55"/>
  <c r="Q14" i="55"/>
  <c r="E15" i="55"/>
  <c r="F15" i="55"/>
  <c r="G15" i="55"/>
  <c r="I15" i="55"/>
  <c r="J15" i="55"/>
  <c r="K15" i="55"/>
  <c r="L15" i="55"/>
  <c r="V15" i="55" s="1"/>
  <c r="N15" i="55"/>
  <c r="M15" i="55"/>
  <c r="O15" i="55"/>
  <c r="P15" i="55"/>
  <c r="Q15" i="55"/>
  <c r="T15" i="55"/>
  <c r="E16" i="55"/>
  <c r="S16" i="55"/>
  <c r="F16" i="55"/>
  <c r="T16" i="55" s="1"/>
  <c r="G16" i="55"/>
  <c r="I16" i="55"/>
  <c r="H16" i="55"/>
  <c r="J16" i="55"/>
  <c r="K16" i="55"/>
  <c r="U16" i="55"/>
  <c r="L16" i="55"/>
  <c r="N16" i="55"/>
  <c r="O16" i="55"/>
  <c r="M16" i="55"/>
  <c r="P16" i="55"/>
  <c r="Q16" i="55"/>
  <c r="V16" i="55"/>
  <c r="Z16" i="55"/>
  <c r="E17" i="55"/>
  <c r="F17" i="55"/>
  <c r="G17" i="55"/>
  <c r="U17" i="55" s="1"/>
  <c r="I17" i="55"/>
  <c r="H17" i="55" s="1"/>
  <c r="J17" i="55"/>
  <c r="T17" i="55" s="1"/>
  <c r="K17" i="55"/>
  <c r="L17" i="55"/>
  <c r="N17" i="55"/>
  <c r="X17" i="55"/>
  <c r="O17" i="55"/>
  <c r="P17" i="55"/>
  <c r="Q17" i="55"/>
  <c r="V17" i="55"/>
  <c r="E18" i="55"/>
  <c r="F18" i="55"/>
  <c r="G18" i="55"/>
  <c r="D18" i="55" s="1"/>
  <c r="I18" i="55"/>
  <c r="H18" i="55" s="1"/>
  <c r="J18" i="55"/>
  <c r="T18" i="55" s="1"/>
  <c r="K18" i="55"/>
  <c r="L18" i="55"/>
  <c r="V18" i="55" s="1"/>
  <c r="N18" i="55"/>
  <c r="M18" i="55" s="1"/>
  <c r="O18" i="55"/>
  <c r="P18" i="55"/>
  <c r="Q18" i="55"/>
  <c r="E19" i="55"/>
  <c r="S19" i="55" s="1"/>
  <c r="D19" i="55"/>
  <c r="F19" i="55"/>
  <c r="G19" i="55"/>
  <c r="Z19" i="55"/>
  <c r="I19" i="55"/>
  <c r="J19" i="55"/>
  <c r="K19" i="55"/>
  <c r="L19" i="55"/>
  <c r="V19" i="55" s="1"/>
  <c r="N19" i="55"/>
  <c r="O19" i="55"/>
  <c r="P19" i="55"/>
  <c r="Q19" i="55"/>
  <c r="E20" i="55"/>
  <c r="D20" i="55" s="1"/>
  <c r="F20" i="55"/>
  <c r="G20" i="55"/>
  <c r="I20" i="55"/>
  <c r="H20" i="55" s="1"/>
  <c r="J20" i="55"/>
  <c r="K20" i="55"/>
  <c r="L20" i="55"/>
  <c r="V20" i="55" s="1"/>
  <c r="N20" i="55"/>
  <c r="X20" i="55" s="1"/>
  <c r="O20" i="55"/>
  <c r="T20" i="55" s="1"/>
  <c r="P20" i="55"/>
  <c r="Z20" i="55" s="1"/>
  <c r="Q20" i="55"/>
  <c r="U20" i="55"/>
  <c r="E21" i="55"/>
  <c r="F21" i="55"/>
  <c r="T21" i="55" s="1"/>
  <c r="G21" i="55"/>
  <c r="I21" i="55"/>
  <c r="J21" i="55"/>
  <c r="K21" i="55"/>
  <c r="U21" i="55"/>
  <c r="L21" i="55"/>
  <c r="V21" i="55" s="1"/>
  <c r="N21" i="55"/>
  <c r="O21" i="55"/>
  <c r="M21" i="55" s="1"/>
  <c r="P21" i="55"/>
  <c r="Z21" i="55" s="1"/>
  <c r="Q21" i="55"/>
  <c r="Y21" i="55"/>
  <c r="E22" i="55"/>
  <c r="S22" i="55" s="1"/>
  <c r="F22" i="55"/>
  <c r="G22" i="55"/>
  <c r="I22" i="55"/>
  <c r="J22" i="55"/>
  <c r="K22" i="55"/>
  <c r="L22" i="55"/>
  <c r="N22" i="55"/>
  <c r="O22" i="55"/>
  <c r="P22" i="55"/>
  <c r="Q22" i="55"/>
  <c r="V22" i="55" s="1"/>
  <c r="E23" i="55"/>
  <c r="S23" i="55"/>
  <c r="F23" i="55"/>
  <c r="G23" i="55"/>
  <c r="I23" i="55"/>
  <c r="H23" i="55" s="1"/>
  <c r="J23" i="55"/>
  <c r="K23" i="55"/>
  <c r="L23" i="55"/>
  <c r="V23" i="55" s="1"/>
  <c r="N23" i="55"/>
  <c r="X23" i="55" s="1"/>
  <c r="O23" i="55"/>
  <c r="P23" i="55"/>
  <c r="Z23" i="55" s="1"/>
  <c r="Q23" i="55"/>
  <c r="E24" i="55"/>
  <c r="F24" i="55"/>
  <c r="G24" i="55"/>
  <c r="I24" i="55"/>
  <c r="J24" i="55"/>
  <c r="K24" i="55"/>
  <c r="L24" i="55"/>
  <c r="V24" i="55" s="1"/>
  <c r="N24" i="55"/>
  <c r="O24" i="55"/>
  <c r="T24" i="55"/>
  <c r="P24" i="55"/>
  <c r="Z24" i="55" s="1"/>
  <c r="Q24" i="55"/>
  <c r="S24" i="55"/>
  <c r="E25" i="55"/>
  <c r="D25" i="55" s="1"/>
  <c r="F25" i="55"/>
  <c r="G25" i="55"/>
  <c r="I25" i="55"/>
  <c r="J25" i="55"/>
  <c r="H25" i="55" s="1"/>
  <c r="K25" i="55"/>
  <c r="L25" i="55"/>
  <c r="N25" i="55"/>
  <c r="O25" i="55"/>
  <c r="P25" i="55"/>
  <c r="U25" i="55" s="1"/>
  <c r="Q25" i="55"/>
  <c r="V25" i="55" s="1"/>
  <c r="E26" i="55"/>
  <c r="F26" i="55"/>
  <c r="G26" i="55"/>
  <c r="I26" i="55"/>
  <c r="H26" i="55" s="1"/>
  <c r="J26" i="55"/>
  <c r="K26" i="55"/>
  <c r="U26" i="55"/>
  <c r="L26" i="55"/>
  <c r="N26" i="55"/>
  <c r="O26" i="55"/>
  <c r="M26" i="55" s="1"/>
  <c r="P26" i="55"/>
  <c r="Z26" i="55" s="1"/>
  <c r="Q26" i="55"/>
  <c r="V26" i="55"/>
  <c r="E27" i="55"/>
  <c r="D27" i="55" s="1"/>
  <c r="F27" i="55"/>
  <c r="G27" i="55"/>
  <c r="I27" i="55"/>
  <c r="J27" i="55"/>
  <c r="K27" i="55"/>
  <c r="L27" i="55"/>
  <c r="N27" i="55"/>
  <c r="O27" i="55"/>
  <c r="P27" i="55"/>
  <c r="Z27" i="55" s="1"/>
  <c r="Q27" i="55"/>
  <c r="V27" i="55"/>
  <c r="D29" i="55"/>
  <c r="H29" i="55"/>
  <c r="M29" i="55"/>
  <c r="S29" i="55"/>
  <c r="R29" i="55"/>
  <c r="T29" i="55"/>
  <c r="U29" i="55"/>
  <c r="V29" i="55"/>
  <c r="X29" i="55"/>
  <c r="AA29" i="55"/>
  <c r="E30" i="55"/>
  <c r="E28" i="55"/>
  <c r="F30" i="55"/>
  <c r="F28" i="55" s="1"/>
  <c r="G30" i="55"/>
  <c r="G28" i="55"/>
  <c r="I30" i="55"/>
  <c r="I28" i="55" s="1"/>
  <c r="J30" i="55"/>
  <c r="J28" i="55"/>
  <c r="K30" i="55"/>
  <c r="K28" i="55" s="1"/>
  <c r="L30" i="55"/>
  <c r="L28" i="55"/>
  <c r="N30" i="55"/>
  <c r="N28" i="55" s="1"/>
  <c r="O30" i="55"/>
  <c r="O28" i="55"/>
  <c r="P30" i="55"/>
  <c r="P28" i="55" s="1"/>
  <c r="Q30" i="55"/>
  <c r="Q28" i="55"/>
  <c r="AA28" i="55" s="1"/>
  <c r="D31" i="55"/>
  <c r="H31" i="55"/>
  <c r="C31" i="55" s="1"/>
  <c r="M31" i="55"/>
  <c r="S31" i="55"/>
  <c r="T31" i="55"/>
  <c r="U31" i="55"/>
  <c r="V31" i="55"/>
  <c r="X31" i="55"/>
  <c r="D32" i="55"/>
  <c r="H32" i="55"/>
  <c r="M32" i="55"/>
  <c r="S32" i="55"/>
  <c r="T32" i="55"/>
  <c r="R32" i="55" s="1"/>
  <c r="U32" i="55"/>
  <c r="V32" i="55"/>
  <c r="X32" i="55"/>
  <c r="D33" i="55"/>
  <c r="C33" i="55" s="1"/>
  <c r="H33" i="55"/>
  <c r="M33" i="55"/>
  <c r="W33" i="55"/>
  <c r="S33" i="55"/>
  <c r="T33" i="55"/>
  <c r="U33" i="55"/>
  <c r="V33" i="55"/>
  <c r="X33" i="55"/>
  <c r="D34" i="55"/>
  <c r="H34" i="55"/>
  <c r="M34" i="55"/>
  <c r="S34" i="55"/>
  <c r="T34" i="55"/>
  <c r="U34" i="55"/>
  <c r="V34" i="55"/>
  <c r="X34" i="55"/>
  <c r="D35" i="55"/>
  <c r="H35" i="55"/>
  <c r="C35" i="55" s="1"/>
  <c r="M35" i="55"/>
  <c r="W35" i="55" s="1"/>
  <c r="S35" i="55"/>
  <c r="R35" i="55"/>
  <c r="T35" i="55"/>
  <c r="U35" i="55"/>
  <c r="V35" i="55"/>
  <c r="X35" i="55"/>
  <c r="D36" i="55"/>
  <c r="C36" i="55" s="1"/>
  <c r="H36" i="55"/>
  <c r="M36" i="55"/>
  <c r="S36" i="55"/>
  <c r="T36" i="55"/>
  <c r="U36" i="55"/>
  <c r="R36" i="55" s="1"/>
  <c r="V36" i="55"/>
  <c r="D37" i="55"/>
  <c r="H37" i="55"/>
  <c r="C37" i="55" s="1"/>
  <c r="M37" i="55"/>
  <c r="S37" i="55"/>
  <c r="T37" i="55"/>
  <c r="R37" i="55" s="1"/>
  <c r="U37" i="55"/>
  <c r="V37" i="55"/>
  <c r="X37" i="55"/>
  <c r="D38" i="55"/>
  <c r="C38" i="55" s="1"/>
  <c r="H38" i="55"/>
  <c r="M38" i="55"/>
  <c r="S38" i="55"/>
  <c r="T38" i="55"/>
  <c r="U38" i="55"/>
  <c r="V38" i="55"/>
  <c r="X38" i="55"/>
  <c r="D39" i="55"/>
  <c r="H39" i="55"/>
  <c r="M39" i="55"/>
  <c r="S39" i="55"/>
  <c r="R39" i="55" s="1"/>
  <c r="T39" i="55"/>
  <c r="U39" i="55"/>
  <c r="V39" i="55"/>
  <c r="X39" i="55"/>
  <c r="D40" i="55"/>
  <c r="C40" i="55" s="1"/>
  <c r="H40" i="55"/>
  <c r="M40" i="55"/>
  <c r="S40" i="55"/>
  <c r="T40" i="55"/>
  <c r="U40" i="55"/>
  <c r="V40" i="55"/>
  <c r="X40" i="55"/>
  <c r="D41" i="55"/>
  <c r="C41" i="55" s="1"/>
  <c r="H41" i="55"/>
  <c r="M41" i="55"/>
  <c r="S41" i="55"/>
  <c r="T41" i="55"/>
  <c r="U41" i="55"/>
  <c r="R41" i="55" s="1"/>
  <c r="V41" i="55"/>
  <c r="X41" i="55"/>
  <c r="D42" i="55"/>
  <c r="C42" i="55"/>
  <c r="H42" i="55"/>
  <c r="M42" i="55"/>
  <c r="S42" i="55"/>
  <c r="T42" i="55"/>
  <c r="U42" i="55"/>
  <c r="V42" i="55"/>
  <c r="C43" i="55"/>
  <c r="D43" i="55"/>
  <c r="H43" i="55"/>
  <c r="M43" i="55"/>
  <c r="S43" i="55"/>
  <c r="R43" i="55" s="1"/>
  <c r="T43" i="55"/>
  <c r="U43" i="55"/>
  <c r="V43" i="55"/>
  <c r="D44" i="55"/>
  <c r="C44" i="55" s="1"/>
  <c r="H44" i="55"/>
  <c r="M44" i="55"/>
  <c r="S44" i="55"/>
  <c r="T44" i="55"/>
  <c r="U44" i="55"/>
  <c r="V44" i="55"/>
  <c r="X44" i="55"/>
  <c r="D45" i="55"/>
  <c r="H45" i="55"/>
  <c r="C45" i="55"/>
  <c r="W45" i="55" s="1"/>
  <c r="M45" i="55"/>
  <c r="S45" i="55"/>
  <c r="T45" i="55"/>
  <c r="U45" i="55"/>
  <c r="V45" i="55"/>
  <c r="X45" i="55"/>
  <c r="D47" i="55"/>
  <c r="H47" i="55"/>
  <c r="M47" i="55"/>
  <c r="S47" i="55"/>
  <c r="T47" i="55"/>
  <c r="U47" i="55"/>
  <c r="V47" i="55"/>
  <c r="R47" i="55"/>
  <c r="X47" i="55"/>
  <c r="Y47" i="55"/>
  <c r="Z47" i="55"/>
  <c r="AA47" i="55"/>
  <c r="E48" i="55"/>
  <c r="E46" i="55" s="1"/>
  <c r="F48" i="55"/>
  <c r="F46" i="55"/>
  <c r="G48" i="55"/>
  <c r="G46" i="55" s="1"/>
  <c r="I48" i="55"/>
  <c r="I46" i="55"/>
  <c r="J48" i="55"/>
  <c r="J46" i="55" s="1"/>
  <c r="K48" i="55"/>
  <c r="K46" i="55"/>
  <c r="L48" i="55"/>
  <c r="L46" i="55" s="1"/>
  <c r="N48" i="55"/>
  <c r="N46" i="55"/>
  <c r="O48" i="55"/>
  <c r="O46" i="55" s="1"/>
  <c r="Y46" i="55" s="1"/>
  <c r="P48" i="55"/>
  <c r="P46" i="55" s="1"/>
  <c r="Q48" i="55"/>
  <c r="Q46" i="55"/>
  <c r="AA46" i="55" s="1"/>
  <c r="D49" i="55"/>
  <c r="H49" i="55"/>
  <c r="M49" i="55"/>
  <c r="S49" i="55"/>
  <c r="R49" i="55"/>
  <c r="T49" i="55"/>
  <c r="U49" i="55"/>
  <c r="V49" i="55"/>
  <c r="X49" i="55"/>
  <c r="D50" i="55"/>
  <c r="C50" i="55" s="1"/>
  <c r="H50" i="55"/>
  <c r="M50" i="55"/>
  <c r="S50" i="55"/>
  <c r="R50" i="55" s="1"/>
  <c r="T50" i="55"/>
  <c r="U50" i="55"/>
  <c r="V50" i="55"/>
  <c r="X50" i="55"/>
  <c r="Z50" i="55"/>
  <c r="D51" i="55"/>
  <c r="C51" i="55"/>
  <c r="H51" i="55"/>
  <c r="M51" i="55"/>
  <c r="S51" i="55"/>
  <c r="R51" i="55"/>
  <c r="T51" i="55"/>
  <c r="U51" i="55"/>
  <c r="V51" i="55"/>
  <c r="X51" i="55"/>
  <c r="D52" i="55"/>
  <c r="C52" i="55" s="1"/>
  <c r="H52" i="55"/>
  <c r="M52" i="55"/>
  <c r="S52" i="55"/>
  <c r="T52" i="55"/>
  <c r="R52" i="55" s="1"/>
  <c r="U52" i="55"/>
  <c r="V52" i="55"/>
  <c r="X52" i="55"/>
  <c r="C53" i="55"/>
  <c r="D53" i="55"/>
  <c r="H53" i="55"/>
  <c r="M53" i="55"/>
  <c r="W53" i="55"/>
  <c r="S53" i="55"/>
  <c r="T53" i="55"/>
  <c r="U53" i="55"/>
  <c r="R53" i="55" s="1"/>
  <c r="V53" i="55"/>
  <c r="X53" i="55"/>
  <c r="Z53" i="55"/>
  <c r="C54" i="55"/>
  <c r="D54" i="55"/>
  <c r="H54" i="55"/>
  <c r="M54" i="55"/>
  <c r="S54" i="55"/>
  <c r="T54" i="55"/>
  <c r="U54" i="55"/>
  <c r="V54" i="55"/>
  <c r="R54" i="55"/>
  <c r="D55" i="55"/>
  <c r="C55" i="55" s="1"/>
  <c r="H55" i="55"/>
  <c r="M55" i="55"/>
  <c r="S55" i="55"/>
  <c r="T55" i="55"/>
  <c r="R55" i="55" s="1"/>
  <c r="U55" i="55"/>
  <c r="V55" i="55"/>
  <c r="X55" i="55"/>
  <c r="Z55" i="55"/>
  <c r="D56" i="55"/>
  <c r="C56" i="55" s="1"/>
  <c r="H56" i="55"/>
  <c r="M56" i="55"/>
  <c r="W56" i="55" s="1"/>
  <c r="S56" i="55"/>
  <c r="T56" i="55"/>
  <c r="R56" i="55" s="1"/>
  <c r="U56" i="55"/>
  <c r="V56" i="55"/>
  <c r="X56" i="55"/>
  <c r="Z56" i="55"/>
  <c r="D57" i="55"/>
  <c r="C57" i="55" s="1"/>
  <c r="H57" i="55"/>
  <c r="M57" i="55"/>
  <c r="S57" i="55"/>
  <c r="T57" i="55"/>
  <c r="U57" i="55"/>
  <c r="V57" i="55"/>
  <c r="X57" i="55"/>
  <c r="Z57" i="55"/>
  <c r="D58" i="55"/>
  <c r="C58" i="55" s="1"/>
  <c r="H58" i="55"/>
  <c r="M58" i="55"/>
  <c r="S58" i="55"/>
  <c r="T58" i="55"/>
  <c r="U58" i="55"/>
  <c r="V58" i="55"/>
  <c r="X58" i="55"/>
  <c r="Z58" i="55"/>
  <c r="D59" i="55"/>
  <c r="C59" i="55"/>
  <c r="W59" i="55" s="1"/>
  <c r="H59" i="55"/>
  <c r="M59" i="55"/>
  <c r="S59" i="55"/>
  <c r="R59" i="55" s="1"/>
  <c r="T59" i="55"/>
  <c r="U59" i="55"/>
  <c r="V59" i="55"/>
  <c r="X59" i="55"/>
  <c r="Z59" i="55"/>
  <c r="D60" i="55"/>
  <c r="H60" i="55"/>
  <c r="M60" i="55"/>
  <c r="S60" i="55"/>
  <c r="T60" i="55"/>
  <c r="U60" i="55"/>
  <c r="V60" i="55"/>
  <c r="X60" i="55"/>
  <c r="Z60" i="55"/>
  <c r="D61" i="55"/>
  <c r="H61" i="55"/>
  <c r="M61" i="55"/>
  <c r="S61" i="55"/>
  <c r="T61" i="55"/>
  <c r="U61" i="55"/>
  <c r="V61" i="55"/>
  <c r="X61" i="55"/>
  <c r="Z61" i="55"/>
  <c r="D62" i="55"/>
  <c r="H62" i="55"/>
  <c r="C62" i="55"/>
  <c r="M62" i="55"/>
  <c r="S62" i="55"/>
  <c r="T62" i="55"/>
  <c r="U62" i="55"/>
  <c r="V62" i="55"/>
  <c r="X62" i="55"/>
  <c r="Z62" i="55"/>
  <c r="D63" i="55"/>
  <c r="C63" i="55" s="1"/>
  <c r="H63" i="55"/>
  <c r="M63" i="55"/>
  <c r="S63" i="55"/>
  <c r="T63" i="55"/>
  <c r="U63" i="55"/>
  <c r="V63" i="55"/>
  <c r="X63" i="55"/>
  <c r="Z63" i="55"/>
  <c r="J64" i="55"/>
  <c r="D65" i="55"/>
  <c r="H65" i="55"/>
  <c r="M65" i="55"/>
  <c r="S65" i="55"/>
  <c r="T65" i="55"/>
  <c r="U65" i="55"/>
  <c r="V65" i="55"/>
  <c r="X65" i="55"/>
  <c r="Y65" i="55"/>
  <c r="Z65" i="55"/>
  <c r="AA65" i="55"/>
  <c r="E66" i="55"/>
  <c r="E64" i="55"/>
  <c r="F66" i="55"/>
  <c r="F64" i="55" s="1"/>
  <c r="G66" i="55"/>
  <c r="I66" i="55"/>
  <c r="I64" i="55" s="1"/>
  <c r="J66" i="55"/>
  <c r="K66" i="55"/>
  <c r="K64" i="55"/>
  <c r="L66" i="55"/>
  <c r="L64" i="55" s="1"/>
  <c r="N66" i="55"/>
  <c r="N64" i="55"/>
  <c r="O66" i="55"/>
  <c r="O64" i="55"/>
  <c r="P66" i="55"/>
  <c r="Q66" i="55"/>
  <c r="Q64" i="55"/>
  <c r="X66" i="55"/>
  <c r="D67" i="55"/>
  <c r="H67" i="55"/>
  <c r="M67" i="55"/>
  <c r="S67" i="55"/>
  <c r="T67" i="55"/>
  <c r="U67" i="55"/>
  <c r="V67" i="55"/>
  <c r="X67" i="55"/>
  <c r="D68" i="55"/>
  <c r="H68" i="55"/>
  <c r="C68" i="55"/>
  <c r="M68" i="55"/>
  <c r="S68" i="55"/>
  <c r="T68" i="55"/>
  <c r="U68" i="55"/>
  <c r="V68" i="55"/>
  <c r="X68" i="55"/>
  <c r="Y68" i="55"/>
  <c r="Z68" i="55"/>
  <c r="D69" i="55"/>
  <c r="H69" i="55"/>
  <c r="M69" i="55"/>
  <c r="S69" i="55"/>
  <c r="T69" i="55"/>
  <c r="U69" i="55"/>
  <c r="V69" i="55"/>
  <c r="X69" i="55"/>
  <c r="D70" i="55"/>
  <c r="H70" i="55"/>
  <c r="C70" i="55" s="1"/>
  <c r="M70" i="55"/>
  <c r="S70" i="55"/>
  <c r="T70" i="55"/>
  <c r="R70" i="55" s="1"/>
  <c r="U70" i="55"/>
  <c r="V70" i="55"/>
  <c r="X70" i="55"/>
  <c r="D71" i="55"/>
  <c r="C71" i="55" s="1"/>
  <c r="W71" i="55" s="1"/>
  <c r="H71" i="55"/>
  <c r="M71" i="55"/>
  <c r="S71" i="55"/>
  <c r="T71" i="55"/>
  <c r="U71" i="55"/>
  <c r="V71" i="55"/>
  <c r="X71" i="55"/>
  <c r="D72" i="55"/>
  <c r="C72" i="55" s="1"/>
  <c r="H72" i="55"/>
  <c r="M72" i="55"/>
  <c r="S72" i="55"/>
  <c r="T72" i="55"/>
  <c r="U72" i="55"/>
  <c r="V72" i="55"/>
  <c r="D73" i="55"/>
  <c r="H73" i="55"/>
  <c r="M73" i="55"/>
  <c r="S73" i="55"/>
  <c r="T73" i="55"/>
  <c r="U73" i="55"/>
  <c r="V73" i="55"/>
  <c r="X73" i="55"/>
  <c r="Z73" i="55"/>
  <c r="D74" i="55"/>
  <c r="C74" i="55" s="1"/>
  <c r="H74" i="55"/>
  <c r="M74" i="55"/>
  <c r="S74" i="55"/>
  <c r="T74" i="55"/>
  <c r="U74" i="55"/>
  <c r="V74" i="55"/>
  <c r="X74" i="55"/>
  <c r="Z74" i="55"/>
  <c r="D75" i="55"/>
  <c r="H75" i="55"/>
  <c r="C75" i="55" s="1"/>
  <c r="M75" i="55"/>
  <c r="S75" i="55"/>
  <c r="T75" i="55"/>
  <c r="R75" i="55" s="1"/>
  <c r="U75" i="55"/>
  <c r="V75" i="55"/>
  <c r="X75" i="55"/>
  <c r="Y75" i="55"/>
  <c r="Z75" i="55"/>
  <c r="D76" i="55"/>
  <c r="H76" i="55"/>
  <c r="C76" i="55" s="1"/>
  <c r="M76" i="55"/>
  <c r="S76" i="55"/>
  <c r="T76" i="55"/>
  <c r="U76" i="55"/>
  <c r="V76" i="55"/>
  <c r="X76" i="55"/>
  <c r="D77" i="55"/>
  <c r="C77" i="55"/>
  <c r="H77" i="55"/>
  <c r="M77" i="55"/>
  <c r="S77" i="55"/>
  <c r="R77" i="55"/>
  <c r="T77" i="55"/>
  <c r="U77" i="55"/>
  <c r="V77" i="55"/>
  <c r="D78" i="55"/>
  <c r="C78" i="55" s="1"/>
  <c r="H78" i="55"/>
  <c r="M78" i="55"/>
  <c r="S78" i="55"/>
  <c r="T78" i="55"/>
  <c r="U78" i="55"/>
  <c r="V78" i="55"/>
  <c r="D79" i="55"/>
  <c r="H79" i="55"/>
  <c r="M79" i="55"/>
  <c r="S79" i="55"/>
  <c r="T79" i="55"/>
  <c r="U79" i="55"/>
  <c r="V79" i="55"/>
  <c r="X79" i="55"/>
  <c r="D80" i="55"/>
  <c r="C80" i="55" s="1"/>
  <c r="W80" i="55" s="1"/>
  <c r="H80" i="55"/>
  <c r="M80" i="55"/>
  <c r="S80" i="55"/>
  <c r="T80" i="55"/>
  <c r="U80" i="55"/>
  <c r="V80" i="55"/>
  <c r="X80" i="55"/>
  <c r="Z80" i="55"/>
  <c r="D81" i="55"/>
  <c r="C81" i="55"/>
  <c r="H81" i="55"/>
  <c r="M81" i="55"/>
  <c r="S81" i="55"/>
  <c r="T81" i="55"/>
  <c r="U81" i="55"/>
  <c r="V81" i="55"/>
  <c r="D83" i="55"/>
  <c r="C83" i="55"/>
  <c r="H83" i="55"/>
  <c r="M83" i="55"/>
  <c r="S83" i="55"/>
  <c r="T83" i="55"/>
  <c r="U83" i="55"/>
  <c r="V83" i="55"/>
  <c r="X83" i="55"/>
  <c r="AA83" i="55"/>
  <c r="E84" i="55"/>
  <c r="E82" i="55"/>
  <c r="F84" i="55"/>
  <c r="F82" i="55"/>
  <c r="G84" i="55"/>
  <c r="G82" i="55"/>
  <c r="I84" i="55"/>
  <c r="I82" i="55"/>
  <c r="J84" i="55"/>
  <c r="J82" i="55"/>
  <c r="K84" i="55"/>
  <c r="K82" i="55"/>
  <c r="L84" i="55"/>
  <c r="L82" i="55" s="1"/>
  <c r="N84" i="55"/>
  <c r="N82" i="55" s="1"/>
  <c r="X82" i="55" s="1"/>
  <c r="X84" i="55"/>
  <c r="O84" i="55"/>
  <c r="O82" i="55"/>
  <c r="P84" i="55"/>
  <c r="Q84" i="55"/>
  <c r="Q82" i="55"/>
  <c r="D85" i="55"/>
  <c r="H85" i="55"/>
  <c r="M85" i="55"/>
  <c r="S85" i="55"/>
  <c r="T85" i="55"/>
  <c r="U85" i="55"/>
  <c r="V85" i="55"/>
  <c r="X85" i="55"/>
  <c r="D86" i="55"/>
  <c r="H86" i="55"/>
  <c r="C86" i="55" s="1"/>
  <c r="W86" i="55" s="1"/>
  <c r="M86" i="55"/>
  <c r="S86" i="55"/>
  <c r="T86" i="55"/>
  <c r="R86" i="55" s="1"/>
  <c r="U86" i="55"/>
  <c r="V86" i="55"/>
  <c r="X86" i="55"/>
  <c r="D87" i="55"/>
  <c r="C87" i="55" s="1"/>
  <c r="W87" i="55" s="1"/>
  <c r="H87" i="55"/>
  <c r="M87" i="55"/>
  <c r="S87" i="55"/>
  <c r="R87" i="55" s="1"/>
  <c r="T87" i="55"/>
  <c r="U87" i="55"/>
  <c r="V87" i="55"/>
  <c r="X87" i="55"/>
  <c r="D88" i="55"/>
  <c r="C88" i="55" s="1"/>
  <c r="W88" i="55" s="1"/>
  <c r="H88" i="55"/>
  <c r="M88" i="55"/>
  <c r="S88" i="55"/>
  <c r="T88" i="55"/>
  <c r="U88" i="55"/>
  <c r="V88" i="55"/>
  <c r="X88" i="55"/>
  <c r="D89" i="55"/>
  <c r="H89" i="55"/>
  <c r="C89" i="55" s="1"/>
  <c r="M89" i="55"/>
  <c r="S89" i="55"/>
  <c r="T89" i="55"/>
  <c r="U89" i="55"/>
  <c r="V89" i="55"/>
  <c r="X89" i="55"/>
  <c r="D90" i="55"/>
  <c r="H90" i="55"/>
  <c r="C90" i="55"/>
  <c r="M90" i="55"/>
  <c r="S90" i="55"/>
  <c r="T90" i="55"/>
  <c r="R90" i="55"/>
  <c r="U90" i="55"/>
  <c r="V90" i="55"/>
  <c r="D91" i="55"/>
  <c r="C91" i="55"/>
  <c r="H91" i="55"/>
  <c r="M91" i="55"/>
  <c r="S91" i="55"/>
  <c r="T91" i="55"/>
  <c r="U91" i="55"/>
  <c r="V91" i="55"/>
  <c r="X91" i="55"/>
  <c r="Z91" i="55"/>
  <c r="D92" i="55"/>
  <c r="C92" i="55" s="1"/>
  <c r="H92" i="55"/>
  <c r="M92" i="55"/>
  <c r="S92" i="55"/>
  <c r="T92" i="55"/>
  <c r="R92" i="55" s="1"/>
  <c r="U92" i="55"/>
  <c r="V92" i="55"/>
  <c r="X92" i="55"/>
  <c r="D93" i="55"/>
  <c r="C93" i="55" s="1"/>
  <c r="H93" i="55"/>
  <c r="M93" i="55"/>
  <c r="S93" i="55"/>
  <c r="T93" i="55"/>
  <c r="U93" i="55"/>
  <c r="V93" i="55"/>
  <c r="X93" i="55"/>
  <c r="Z93" i="55"/>
  <c r="D94" i="55"/>
  <c r="C94" i="55" s="1"/>
  <c r="H94" i="55"/>
  <c r="M94" i="55"/>
  <c r="S94" i="55"/>
  <c r="R94" i="55" s="1"/>
  <c r="T94" i="55"/>
  <c r="U94" i="55"/>
  <c r="V94" i="55"/>
  <c r="X94" i="55"/>
  <c r="D95" i="55"/>
  <c r="C95" i="55"/>
  <c r="H95" i="55"/>
  <c r="M95" i="55"/>
  <c r="S95" i="55"/>
  <c r="R95" i="55"/>
  <c r="T95" i="55"/>
  <c r="U95" i="55"/>
  <c r="V95" i="55"/>
  <c r="X95" i="55"/>
  <c r="D96" i="55"/>
  <c r="C96" i="55" s="1"/>
  <c r="H96" i="55"/>
  <c r="M96" i="55"/>
  <c r="S96" i="55"/>
  <c r="T96" i="55"/>
  <c r="U96" i="55"/>
  <c r="V96" i="55"/>
  <c r="X96" i="55"/>
  <c r="D97" i="55"/>
  <c r="H97" i="55"/>
  <c r="C97" i="55" s="1"/>
  <c r="W97" i="55" s="1"/>
  <c r="M97" i="55"/>
  <c r="S97" i="55"/>
  <c r="T97" i="55"/>
  <c r="U97" i="55"/>
  <c r="V97" i="55"/>
  <c r="X97" i="55"/>
  <c r="D98" i="55"/>
  <c r="C98" i="55" s="1"/>
  <c r="H98" i="55"/>
  <c r="M98" i="55"/>
  <c r="S98" i="55"/>
  <c r="T98" i="55"/>
  <c r="U98" i="55"/>
  <c r="V98" i="55"/>
  <c r="X98" i="55"/>
  <c r="Z98" i="55"/>
  <c r="D99" i="55"/>
  <c r="H99" i="55"/>
  <c r="M99" i="55"/>
  <c r="S99" i="55"/>
  <c r="T99" i="55"/>
  <c r="U99" i="55"/>
  <c r="V99" i="55"/>
  <c r="X99" i="55"/>
  <c r="D101" i="55"/>
  <c r="H101" i="55"/>
  <c r="M101" i="55"/>
  <c r="S101" i="55"/>
  <c r="T101" i="55"/>
  <c r="U101" i="55"/>
  <c r="V101" i="55"/>
  <c r="X101" i="55"/>
  <c r="Y101" i="55"/>
  <c r="AA101" i="55"/>
  <c r="E102" i="55"/>
  <c r="F102" i="55"/>
  <c r="F100" i="55" s="1"/>
  <c r="G102" i="55"/>
  <c r="G100" i="55"/>
  <c r="I102" i="55"/>
  <c r="I100" i="55" s="1"/>
  <c r="J102" i="55"/>
  <c r="J100" i="55"/>
  <c r="Y100" i="55" s="1"/>
  <c r="K102" i="55"/>
  <c r="K100" i="55" s="1"/>
  <c r="L102" i="55"/>
  <c r="L100" i="55"/>
  <c r="N102" i="55"/>
  <c r="N100" i="55" s="1"/>
  <c r="O102" i="55"/>
  <c r="O100" i="55"/>
  <c r="P102" i="55"/>
  <c r="P100" i="55" s="1"/>
  <c r="Q102" i="55"/>
  <c r="Q100" i="55"/>
  <c r="AA100" i="55" s="1"/>
  <c r="D103" i="55"/>
  <c r="H103" i="55"/>
  <c r="M103" i="55"/>
  <c r="S103" i="55"/>
  <c r="T103" i="55"/>
  <c r="U103" i="55"/>
  <c r="V103" i="55"/>
  <c r="X103" i="55"/>
  <c r="D104" i="55"/>
  <c r="C104" i="55"/>
  <c r="W104" i="55"/>
  <c r="H104" i="55"/>
  <c r="M104" i="55"/>
  <c r="S104" i="55"/>
  <c r="T104" i="55"/>
  <c r="U104" i="55"/>
  <c r="V104" i="55"/>
  <c r="X104" i="55"/>
  <c r="D105" i="55"/>
  <c r="H105" i="55"/>
  <c r="C105" i="55"/>
  <c r="M105" i="55"/>
  <c r="W105" i="55" s="1"/>
  <c r="S105" i="55"/>
  <c r="T105" i="55"/>
  <c r="R105" i="55" s="1"/>
  <c r="U105" i="55"/>
  <c r="V105" i="55"/>
  <c r="X105" i="55"/>
  <c r="C106" i="55"/>
  <c r="D106" i="55"/>
  <c r="H106" i="55"/>
  <c r="M106" i="55"/>
  <c r="S106" i="55"/>
  <c r="T106" i="55"/>
  <c r="U106" i="55"/>
  <c r="V106" i="55"/>
  <c r="X106" i="55"/>
  <c r="D107" i="55"/>
  <c r="H107" i="55"/>
  <c r="M107" i="55"/>
  <c r="S107" i="55"/>
  <c r="T107" i="55"/>
  <c r="R107" i="55" s="1"/>
  <c r="U107" i="55"/>
  <c r="V107" i="55"/>
  <c r="X107" i="55"/>
  <c r="D108" i="55"/>
  <c r="H108" i="55"/>
  <c r="M108" i="55"/>
  <c r="S108" i="55"/>
  <c r="R108" i="55" s="1"/>
  <c r="T108" i="55"/>
  <c r="U108" i="55"/>
  <c r="V108" i="55"/>
  <c r="D109" i="55"/>
  <c r="H109" i="55"/>
  <c r="M109" i="55"/>
  <c r="S109" i="55"/>
  <c r="T109" i="55"/>
  <c r="U109" i="55"/>
  <c r="V109" i="55"/>
  <c r="X109" i="55"/>
  <c r="D110" i="55"/>
  <c r="C110" i="55" s="1"/>
  <c r="H110" i="55"/>
  <c r="M110" i="55"/>
  <c r="S110" i="55"/>
  <c r="T110" i="55"/>
  <c r="U110" i="55"/>
  <c r="V110" i="55"/>
  <c r="X110" i="55"/>
  <c r="D111" i="55"/>
  <c r="H111" i="55"/>
  <c r="M111" i="55"/>
  <c r="S111" i="55"/>
  <c r="T111" i="55"/>
  <c r="U111" i="55"/>
  <c r="V111" i="55"/>
  <c r="X111" i="55"/>
  <c r="D112" i="55"/>
  <c r="C112" i="55"/>
  <c r="H112" i="55"/>
  <c r="M112" i="55"/>
  <c r="W112" i="55" s="1"/>
  <c r="S112" i="55"/>
  <c r="T112" i="55"/>
  <c r="U112" i="55"/>
  <c r="V112" i="55"/>
  <c r="X112" i="55"/>
  <c r="D113" i="55"/>
  <c r="C113" i="55"/>
  <c r="W113" i="55"/>
  <c r="H113" i="55"/>
  <c r="M113" i="55"/>
  <c r="S113" i="55"/>
  <c r="T113" i="55"/>
  <c r="U113" i="55"/>
  <c r="V113" i="55"/>
  <c r="X113" i="55"/>
  <c r="D114" i="55"/>
  <c r="H114" i="55"/>
  <c r="C114" i="55"/>
  <c r="M114" i="55"/>
  <c r="S114" i="55"/>
  <c r="T114" i="55"/>
  <c r="U114" i="55"/>
  <c r="R114" i="55" s="1"/>
  <c r="V114" i="55"/>
  <c r="D115" i="55"/>
  <c r="C115" i="55"/>
  <c r="W115" i="55"/>
  <c r="H115" i="55"/>
  <c r="M115" i="55"/>
  <c r="S115" i="55"/>
  <c r="R115" i="55" s="1"/>
  <c r="T115" i="55"/>
  <c r="U115" i="55"/>
  <c r="V115" i="55"/>
  <c r="X115" i="55"/>
  <c r="D116" i="55"/>
  <c r="H116" i="55"/>
  <c r="C116" i="55"/>
  <c r="W116" i="55"/>
  <c r="M116" i="55"/>
  <c r="S116" i="55"/>
  <c r="T116" i="55"/>
  <c r="R116" i="55"/>
  <c r="U116" i="55"/>
  <c r="V116" i="55"/>
  <c r="X116" i="55"/>
  <c r="D117" i="55"/>
  <c r="C117" i="55" s="1"/>
  <c r="H117" i="55"/>
  <c r="M117" i="55"/>
  <c r="S117" i="55"/>
  <c r="T117" i="55"/>
  <c r="U117" i="55"/>
  <c r="V117" i="55"/>
  <c r="O118" i="55"/>
  <c r="Y118" i="55" s="1"/>
  <c r="D119" i="55"/>
  <c r="H119" i="55"/>
  <c r="M119" i="55"/>
  <c r="S119" i="55"/>
  <c r="R119" i="55" s="1"/>
  <c r="T119" i="55"/>
  <c r="U119" i="55"/>
  <c r="V119" i="55"/>
  <c r="X119" i="55"/>
  <c r="Y119" i="55"/>
  <c r="Z119" i="55"/>
  <c r="AA119" i="55"/>
  <c r="E120" i="55"/>
  <c r="E118" i="55" s="1"/>
  <c r="F120" i="55"/>
  <c r="F118" i="55"/>
  <c r="G120" i="55"/>
  <c r="G118" i="55" s="1"/>
  <c r="I120" i="55"/>
  <c r="I118" i="55"/>
  <c r="J120" i="55"/>
  <c r="J118" i="55" s="1"/>
  <c r="K120" i="55"/>
  <c r="K118" i="55" s="1"/>
  <c r="L120" i="55"/>
  <c r="L118" i="55"/>
  <c r="N120" i="55"/>
  <c r="X120" i="55" s="1"/>
  <c r="O120" i="55"/>
  <c r="P120" i="55"/>
  <c r="Z120" i="55" s="1"/>
  <c r="P118" i="55"/>
  <c r="Z118" i="55" s="1"/>
  <c r="Q120" i="55"/>
  <c r="Q118" i="55"/>
  <c r="AA118" i="55"/>
  <c r="D121" i="55"/>
  <c r="C121" i="55" s="1"/>
  <c r="H121" i="55"/>
  <c r="M121" i="55"/>
  <c r="S121" i="55"/>
  <c r="T121" i="55"/>
  <c r="U121" i="55"/>
  <c r="V121" i="55"/>
  <c r="X121" i="55"/>
  <c r="D122" i="55"/>
  <c r="H122" i="55"/>
  <c r="M122" i="55"/>
  <c r="S122" i="55"/>
  <c r="T122" i="55"/>
  <c r="R122" i="55"/>
  <c r="U122" i="55"/>
  <c r="V122" i="55"/>
  <c r="X122" i="55"/>
  <c r="Z122" i="55"/>
  <c r="D123" i="55"/>
  <c r="H123" i="55"/>
  <c r="C123" i="55"/>
  <c r="W123" i="55" s="1"/>
  <c r="M123" i="55"/>
  <c r="S123" i="55"/>
  <c r="T123" i="55"/>
  <c r="U123" i="55"/>
  <c r="V123" i="55"/>
  <c r="X123" i="55"/>
  <c r="Z123" i="55"/>
  <c r="C124" i="55"/>
  <c r="D124" i="55"/>
  <c r="H124" i="55"/>
  <c r="M124" i="55"/>
  <c r="S124" i="55"/>
  <c r="T124" i="55"/>
  <c r="U124" i="55"/>
  <c r="V124" i="55"/>
  <c r="X124" i="55"/>
  <c r="Z124" i="55"/>
  <c r="D125" i="55"/>
  <c r="H125" i="55"/>
  <c r="M125" i="55"/>
  <c r="S125" i="55"/>
  <c r="T125" i="55"/>
  <c r="U125" i="55"/>
  <c r="V125" i="55"/>
  <c r="X125" i="55"/>
  <c r="D126" i="55"/>
  <c r="C126" i="55" s="1"/>
  <c r="H126" i="55"/>
  <c r="M126" i="55"/>
  <c r="S126" i="55"/>
  <c r="T126" i="55"/>
  <c r="U126" i="55"/>
  <c r="V126" i="55"/>
  <c r="D127" i="55"/>
  <c r="H127" i="55"/>
  <c r="C127" i="55" s="1"/>
  <c r="M127" i="55"/>
  <c r="S127" i="55"/>
  <c r="T127" i="55"/>
  <c r="U127" i="55"/>
  <c r="R127" i="55" s="1"/>
  <c r="V127" i="55"/>
  <c r="X127" i="55"/>
  <c r="Z127" i="55"/>
  <c r="D128" i="55"/>
  <c r="C128" i="55" s="1"/>
  <c r="H128" i="55"/>
  <c r="M128" i="55"/>
  <c r="S128" i="55"/>
  <c r="T128" i="55"/>
  <c r="U128" i="55"/>
  <c r="V128" i="55"/>
  <c r="X128" i="55"/>
  <c r="Z128" i="55"/>
  <c r="D129" i="55"/>
  <c r="H129" i="55"/>
  <c r="M129" i="55"/>
  <c r="S129" i="55"/>
  <c r="T129" i="55"/>
  <c r="R129" i="55"/>
  <c r="U129" i="55"/>
  <c r="V129" i="55"/>
  <c r="X129" i="55"/>
  <c r="Z129" i="55"/>
  <c r="D130" i="55"/>
  <c r="H130" i="55"/>
  <c r="C130" i="55"/>
  <c r="M130" i="55"/>
  <c r="S130" i="55"/>
  <c r="T130" i="55"/>
  <c r="U130" i="55"/>
  <c r="V130" i="55"/>
  <c r="X130" i="55"/>
  <c r="Z130" i="55"/>
  <c r="D131" i="55"/>
  <c r="C131" i="55" s="1"/>
  <c r="H131" i="55"/>
  <c r="M131" i="55"/>
  <c r="S131" i="55"/>
  <c r="T131" i="55"/>
  <c r="U131" i="55"/>
  <c r="V131" i="55"/>
  <c r="X131" i="55"/>
  <c r="D132" i="55"/>
  <c r="C132" i="55" s="1"/>
  <c r="H132" i="55"/>
  <c r="M132" i="55"/>
  <c r="S132" i="55"/>
  <c r="T132" i="55"/>
  <c r="U132" i="55"/>
  <c r="V132" i="55"/>
  <c r="X132" i="55"/>
  <c r="D133" i="55"/>
  <c r="H133" i="55"/>
  <c r="C133" i="55" s="1"/>
  <c r="W133" i="55" s="1"/>
  <c r="M133" i="55"/>
  <c r="S133" i="55"/>
  <c r="T133" i="55"/>
  <c r="R133" i="55"/>
  <c r="U133" i="55"/>
  <c r="V133" i="55"/>
  <c r="X133" i="55"/>
  <c r="Z133" i="55"/>
  <c r="D134" i="55"/>
  <c r="H134" i="55"/>
  <c r="M134" i="55"/>
  <c r="S134" i="55"/>
  <c r="T134" i="55"/>
  <c r="U134" i="55"/>
  <c r="V134" i="55"/>
  <c r="X134" i="55"/>
  <c r="Z134" i="55"/>
  <c r="D135" i="55"/>
  <c r="H135" i="55"/>
  <c r="C135" i="55"/>
  <c r="M135" i="55"/>
  <c r="S135" i="55"/>
  <c r="T135" i="55"/>
  <c r="U135" i="55"/>
  <c r="R135" i="55" s="1"/>
  <c r="V135" i="55"/>
  <c r="D137" i="55"/>
  <c r="C137" i="55"/>
  <c r="H137" i="55"/>
  <c r="M137" i="55"/>
  <c r="S137" i="55"/>
  <c r="T137" i="55"/>
  <c r="U137" i="55"/>
  <c r="V137" i="55"/>
  <c r="X137" i="55"/>
  <c r="AA137" i="55"/>
  <c r="E138" i="55"/>
  <c r="E136" i="55"/>
  <c r="F138" i="55"/>
  <c r="F136" i="55" s="1"/>
  <c r="G138" i="55"/>
  <c r="G136" i="55"/>
  <c r="I138" i="55"/>
  <c r="I136" i="55" s="1"/>
  <c r="J138" i="55"/>
  <c r="J136" i="55"/>
  <c r="K138" i="55"/>
  <c r="K136" i="55" s="1"/>
  <c r="L138" i="55"/>
  <c r="L136" i="55" s="1"/>
  <c r="N138" i="55"/>
  <c r="O138" i="55"/>
  <c r="O136" i="55" s="1"/>
  <c r="P138" i="55"/>
  <c r="P136" i="55"/>
  <c r="Q138" i="55"/>
  <c r="Q136" i="55" s="1"/>
  <c r="AA136" i="55" s="1"/>
  <c r="D139" i="55"/>
  <c r="C139" i="55"/>
  <c r="H139" i="55"/>
  <c r="M139" i="55"/>
  <c r="S139" i="55"/>
  <c r="R139" i="55" s="1"/>
  <c r="T139" i="55"/>
  <c r="U139" i="55"/>
  <c r="V139" i="55"/>
  <c r="X139" i="55"/>
  <c r="D140" i="55"/>
  <c r="H140" i="55"/>
  <c r="C140" i="55" s="1"/>
  <c r="W140" i="55" s="1"/>
  <c r="M140" i="55"/>
  <c r="S140" i="55"/>
  <c r="T140" i="55"/>
  <c r="U140" i="55"/>
  <c r="V140" i="55"/>
  <c r="X140" i="55"/>
  <c r="D141" i="55"/>
  <c r="H141" i="55"/>
  <c r="M141" i="55"/>
  <c r="S141" i="55"/>
  <c r="T141" i="55"/>
  <c r="U141" i="55"/>
  <c r="V141" i="55"/>
  <c r="X141" i="55"/>
  <c r="D142" i="55"/>
  <c r="C142" i="55"/>
  <c r="W142" i="55"/>
  <c r="H142" i="55"/>
  <c r="M142" i="55"/>
  <c r="S142" i="55"/>
  <c r="T142" i="55"/>
  <c r="U142" i="55"/>
  <c r="V142" i="55"/>
  <c r="X142" i="55"/>
  <c r="D143" i="55"/>
  <c r="C143" i="55" s="1"/>
  <c r="H143" i="55"/>
  <c r="M143" i="55"/>
  <c r="S143" i="55"/>
  <c r="T143" i="55"/>
  <c r="U143" i="55"/>
  <c r="V143" i="55"/>
  <c r="X143" i="55"/>
  <c r="D144" i="55"/>
  <c r="C144" i="55"/>
  <c r="H144" i="55"/>
  <c r="M144" i="55"/>
  <c r="S144" i="55"/>
  <c r="T144" i="55"/>
  <c r="U144" i="55"/>
  <c r="V144" i="55"/>
  <c r="D145" i="55"/>
  <c r="C145" i="55"/>
  <c r="W145" i="55" s="1"/>
  <c r="H145" i="55"/>
  <c r="M145" i="55"/>
  <c r="S145" i="55"/>
  <c r="R145" i="55"/>
  <c r="T145" i="55"/>
  <c r="U145" i="55"/>
  <c r="V145" i="55"/>
  <c r="X145" i="55"/>
  <c r="D146" i="55"/>
  <c r="C146" i="55" s="1"/>
  <c r="H146" i="55"/>
  <c r="M146" i="55"/>
  <c r="W146" i="55" s="1"/>
  <c r="S146" i="55"/>
  <c r="R146" i="55" s="1"/>
  <c r="T146" i="55"/>
  <c r="U146" i="55"/>
  <c r="V146" i="55"/>
  <c r="X146" i="55"/>
  <c r="D147" i="55"/>
  <c r="H147" i="55"/>
  <c r="M147" i="55"/>
  <c r="S147" i="55"/>
  <c r="T147" i="55"/>
  <c r="U147" i="55"/>
  <c r="V147" i="55"/>
  <c r="X147" i="55"/>
  <c r="D148" i="55"/>
  <c r="C148" i="55" s="1"/>
  <c r="H148" i="55"/>
  <c r="M148" i="55"/>
  <c r="S148" i="55"/>
  <c r="T148" i="55"/>
  <c r="U148" i="55"/>
  <c r="V148" i="55"/>
  <c r="X148" i="55"/>
  <c r="C149" i="55"/>
  <c r="D149" i="55"/>
  <c r="H149" i="55"/>
  <c r="M149" i="55"/>
  <c r="W149" i="55"/>
  <c r="S149" i="55"/>
  <c r="T149" i="55"/>
  <c r="U149" i="55"/>
  <c r="R149" i="55"/>
  <c r="V149" i="55"/>
  <c r="X149" i="55"/>
  <c r="C150" i="55"/>
  <c r="W150" i="55"/>
  <c r="D150" i="55"/>
  <c r="H150" i="55"/>
  <c r="M150" i="55"/>
  <c r="S150" i="55"/>
  <c r="T150" i="55"/>
  <c r="U150" i="55"/>
  <c r="V150" i="55"/>
  <c r="R150" i="55"/>
  <c r="X150" i="55"/>
  <c r="D151" i="55"/>
  <c r="H151" i="55"/>
  <c r="M151" i="55"/>
  <c r="S151" i="55"/>
  <c r="T151" i="55"/>
  <c r="U151" i="55"/>
  <c r="V151" i="55"/>
  <c r="X151" i="55"/>
  <c r="D152" i="55"/>
  <c r="H152" i="55"/>
  <c r="M152" i="55"/>
  <c r="S152" i="55"/>
  <c r="T152" i="55"/>
  <c r="U152" i="55"/>
  <c r="V152" i="55"/>
  <c r="X152" i="55"/>
  <c r="D153" i="55"/>
  <c r="H153" i="55"/>
  <c r="M153" i="55"/>
  <c r="S153" i="55"/>
  <c r="T153" i="55"/>
  <c r="U153" i="55"/>
  <c r="V153" i="55"/>
  <c r="X153" i="55"/>
  <c r="O154" i="55"/>
  <c r="D155" i="55"/>
  <c r="H155" i="55"/>
  <c r="M155" i="55"/>
  <c r="S155" i="55"/>
  <c r="T155" i="55"/>
  <c r="U155" i="55"/>
  <c r="V155" i="55"/>
  <c r="X155" i="55"/>
  <c r="AA155" i="55"/>
  <c r="E156" i="55"/>
  <c r="E154" i="55" s="1"/>
  <c r="F156" i="55"/>
  <c r="F154" i="55" s="1"/>
  <c r="G156" i="55"/>
  <c r="G154" i="55" s="1"/>
  <c r="I156" i="55"/>
  <c r="I154" i="55" s="1"/>
  <c r="J156" i="55"/>
  <c r="J154" i="55"/>
  <c r="K156" i="55"/>
  <c r="K154" i="55" s="1"/>
  <c r="L156" i="55"/>
  <c r="L154" i="55"/>
  <c r="N156" i="55"/>
  <c r="O156" i="55"/>
  <c r="P156" i="55"/>
  <c r="P154" i="55" s="1"/>
  <c r="Q156" i="55"/>
  <c r="Q154" i="55"/>
  <c r="AA154" i="55" s="1"/>
  <c r="D157" i="55"/>
  <c r="C157" i="55" s="1"/>
  <c r="H157" i="55"/>
  <c r="M157" i="55"/>
  <c r="S157" i="55"/>
  <c r="T157" i="55"/>
  <c r="U157" i="55"/>
  <c r="V157" i="55"/>
  <c r="X157" i="55"/>
  <c r="D158" i="55"/>
  <c r="H158" i="55"/>
  <c r="M158" i="55"/>
  <c r="S158" i="55"/>
  <c r="T158" i="55"/>
  <c r="U158" i="55"/>
  <c r="V158" i="55"/>
  <c r="X158" i="55"/>
  <c r="D159" i="55"/>
  <c r="H159" i="55"/>
  <c r="C159" i="55" s="1"/>
  <c r="M159" i="55"/>
  <c r="W159" i="55" s="1"/>
  <c r="S159" i="55"/>
  <c r="T159" i="55"/>
  <c r="U159" i="55"/>
  <c r="V159" i="55"/>
  <c r="X159" i="55"/>
  <c r="D160" i="55"/>
  <c r="C160" i="55" s="1"/>
  <c r="H160" i="55"/>
  <c r="M160" i="55"/>
  <c r="S160" i="55"/>
  <c r="T160" i="55"/>
  <c r="U160" i="55"/>
  <c r="V160" i="55"/>
  <c r="X160" i="55"/>
  <c r="D161" i="55"/>
  <c r="H161" i="55"/>
  <c r="M161" i="55"/>
  <c r="S161" i="55"/>
  <c r="T161" i="55"/>
  <c r="U161" i="55"/>
  <c r="V161" i="55"/>
  <c r="X161" i="55"/>
  <c r="D162" i="55"/>
  <c r="C162" i="55" s="1"/>
  <c r="H162" i="55"/>
  <c r="M162" i="55"/>
  <c r="S162" i="55"/>
  <c r="T162" i="55"/>
  <c r="U162" i="55"/>
  <c r="V162" i="55"/>
  <c r="D163" i="55"/>
  <c r="H163" i="55"/>
  <c r="M163" i="55"/>
  <c r="S163" i="55"/>
  <c r="T163" i="55"/>
  <c r="U163" i="55"/>
  <c r="V163" i="55"/>
  <c r="R163" i="55"/>
  <c r="X163" i="55"/>
  <c r="D164" i="55"/>
  <c r="C164" i="55"/>
  <c r="W164" i="55"/>
  <c r="H164" i="55"/>
  <c r="M164" i="55"/>
  <c r="S164" i="55"/>
  <c r="R164" i="55"/>
  <c r="T164" i="55"/>
  <c r="U164" i="55"/>
  <c r="V164" i="55"/>
  <c r="X164" i="55"/>
  <c r="D165" i="55"/>
  <c r="C165" i="55" s="1"/>
  <c r="H165" i="55"/>
  <c r="M165" i="55"/>
  <c r="S165" i="55"/>
  <c r="T165" i="55"/>
  <c r="R165" i="55" s="1"/>
  <c r="U165" i="55"/>
  <c r="V165" i="55"/>
  <c r="X165" i="55"/>
  <c r="D166" i="55"/>
  <c r="C166" i="55" s="1"/>
  <c r="W166" i="55" s="1"/>
  <c r="H166" i="55"/>
  <c r="M166" i="55"/>
  <c r="S166" i="55"/>
  <c r="T166" i="55"/>
  <c r="U166" i="55"/>
  <c r="V166" i="55"/>
  <c r="X166" i="55"/>
  <c r="D167" i="55"/>
  <c r="H167" i="55"/>
  <c r="M167" i="55"/>
  <c r="S167" i="55"/>
  <c r="T167" i="55"/>
  <c r="R167" i="55" s="1"/>
  <c r="U167" i="55"/>
  <c r="V167" i="55"/>
  <c r="X167" i="55"/>
  <c r="D168" i="55"/>
  <c r="H168" i="55"/>
  <c r="M168" i="55"/>
  <c r="S168" i="55"/>
  <c r="R168" i="55" s="1"/>
  <c r="T168" i="55"/>
  <c r="U168" i="55"/>
  <c r="V168" i="55"/>
  <c r="D169" i="55"/>
  <c r="H169" i="55"/>
  <c r="M169" i="55"/>
  <c r="S169" i="55"/>
  <c r="T169" i="55"/>
  <c r="U169" i="55"/>
  <c r="V169" i="55"/>
  <c r="X169" i="55"/>
  <c r="D170" i="55"/>
  <c r="C170" i="55" s="1"/>
  <c r="W170" i="55" s="1"/>
  <c r="H170" i="55"/>
  <c r="M170" i="55"/>
  <c r="S170" i="55"/>
  <c r="T170" i="55"/>
  <c r="R170" i="55" s="1"/>
  <c r="U170" i="55"/>
  <c r="V170" i="55"/>
  <c r="X170" i="55"/>
  <c r="D171" i="55"/>
  <c r="C171" i="55" s="1"/>
  <c r="H171" i="55"/>
  <c r="M171" i="55"/>
  <c r="S171" i="55"/>
  <c r="T171" i="55"/>
  <c r="U171" i="55"/>
  <c r="R171" i="55" s="1"/>
  <c r="V171" i="55"/>
  <c r="X171" i="55"/>
  <c r="E172" i="55"/>
  <c r="D173" i="55"/>
  <c r="H173" i="55"/>
  <c r="M173" i="55"/>
  <c r="S173" i="55"/>
  <c r="T173" i="55"/>
  <c r="U173" i="55"/>
  <c r="V173" i="55"/>
  <c r="X173" i="55"/>
  <c r="AA173" i="55"/>
  <c r="E174" i="55"/>
  <c r="F174" i="55"/>
  <c r="F172" i="55"/>
  <c r="G174" i="55"/>
  <c r="G172" i="55" s="1"/>
  <c r="I174" i="55"/>
  <c r="I172" i="55"/>
  <c r="J174" i="55"/>
  <c r="J172" i="55" s="1"/>
  <c r="K174" i="55"/>
  <c r="K172" i="55"/>
  <c r="L174" i="55"/>
  <c r="L172" i="55" s="1"/>
  <c r="N174" i="55"/>
  <c r="N172" i="55"/>
  <c r="X172" i="55"/>
  <c r="O174" i="55"/>
  <c r="O172" i="55" s="1"/>
  <c r="P174" i="55"/>
  <c r="P172" i="55"/>
  <c r="Q174" i="55"/>
  <c r="Q172" i="55" s="1"/>
  <c r="D175" i="55"/>
  <c r="H175" i="55"/>
  <c r="H174" i="55" s="1"/>
  <c r="H172" i="55" s="1"/>
  <c r="M175" i="55"/>
  <c r="S175" i="55"/>
  <c r="R175" i="55" s="1"/>
  <c r="T175" i="55"/>
  <c r="T174" i="55"/>
  <c r="T172" i="55" s="1"/>
  <c r="U175" i="55"/>
  <c r="V175" i="55"/>
  <c r="X175" i="55"/>
  <c r="D176" i="55"/>
  <c r="C176" i="55" s="1"/>
  <c r="H176" i="55"/>
  <c r="M176" i="55"/>
  <c r="S176" i="55"/>
  <c r="T176" i="55"/>
  <c r="U176" i="55"/>
  <c r="R176" i="55" s="1"/>
  <c r="V176" i="55"/>
  <c r="X176" i="55"/>
  <c r="D177" i="55"/>
  <c r="C177" i="55" s="1"/>
  <c r="W177" i="55" s="1"/>
  <c r="H177" i="55"/>
  <c r="M177" i="55"/>
  <c r="S177" i="55"/>
  <c r="T177" i="55"/>
  <c r="U177" i="55"/>
  <c r="V177" i="55"/>
  <c r="R177" i="55"/>
  <c r="X177" i="55"/>
  <c r="D178" i="55"/>
  <c r="H178" i="55"/>
  <c r="C178" i="55" s="1"/>
  <c r="M178" i="55"/>
  <c r="W178" i="55" s="1"/>
  <c r="S178" i="55"/>
  <c r="T178" i="55"/>
  <c r="U178" i="55"/>
  <c r="V178" i="55"/>
  <c r="X178" i="55"/>
  <c r="D179" i="55"/>
  <c r="H179" i="55"/>
  <c r="M179" i="55"/>
  <c r="S179" i="55"/>
  <c r="T179" i="55"/>
  <c r="U179" i="55"/>
  <c r="V179" i="55"/>
  <c r="X179" i="55"/>
  <c r="D180" i="55"/>
  <c r="H180" i="55"/>
  <c r="M180" i="55"/>
  <c r="S180" i="55"/>
  <c r="T180" i="55"/>
  <c r="U180" i="55"/>
  <c r="V180" i="55"/>
  <c r="D181" i="55"/>
  <c r="H181" i="55"/>
  <c r="M181" i="55"/>
  <c r="S181" i="55"/>
  <c r="R181" i="55" s="1"/>
  <c r="T181" i="55"/>
  <c r="U181" i="55"/>
  <c r="V181" i="55"/>
  <c r="X181" i="55"/>
  <c r="D182" i="55"/>
  <c r="H182" i="55"/>
  <c r="M182" i="55"/>
  <c r="S182" i="55"/>
  <c r="T182" i="55"/>
  <c r="U182" i="55"/>
  <c r="V182" i="55"/>
  <c r="X182" i="55"/>
  <c r="D183" i="55"/>
  <c r="H183" i="55"/>
  <c r="M183" i="55"/>
  <c r="S183" i="55"/>
  <c r="T183" i="55"/>
  <c r="U183" i="55"/>
  <c r="V183" i="55"/>
  <c r="X183" i="55"/>
  <c r="D184" i="55"/>
  <c r="H184" i="55"/>
  <c r="M184" i="55"/>
  <c r="S184" i="55"/>
  <c r="T184" i="55"/>
  <c r="R184" i="55" s="1"/>
  <c r="U184" i="55"/>
  <c r="V184" i="55"/>
  <c r="X184" i="55"/>
  <c r="D185" i="55"/>
  <c r="H185" i="55"/>
  <c r="M185" i="55"/>
  <c r="S185" i="55"/>
  <c r="T185" i="55"/>
  <c r="U185" i="55"/>
  <c r="V185" i="55"/>
  <c r="X185" i="55"/>
  <c r="D186" i="55"/>
  <c r="H186" i="55"/>
  <c r="M186" i="55"/>
  <c r="S186" i="55"/>
  <c r="R186" i="55" s="1"/>
  <c r="T186" i="55"/>
  <c r="U186" i="55"/>
  <c r="V186" i="55"/>
  <c r="X186" i="55"/>
  <c r="D187" i="55"/>
  <c r="C187" i="55"/>
  <c r="W187" i="55"/>
  <c r="H187" i="55"/>
  <c r="M187" i="55"/>
  <c r="S187" i="55"/>
  <c r="R187" i="55"/>
  <c r="T187" i="55"/>
  <c r="U187" i="55"/>
  <c r="V187" i="55"/>
  <c r="X187" i="55"/>
  <c r="D188" i="55"/>
  <c r="C188" i="55" s="1"/>
  <c r="W188" i="55" s="1"/>
  <c r="H188" i="55"/>
  <c r="M188" i="55"/>
  <c r="S188" i="55"/>
  <c r="T188" i="55"/>
  <c r="R188" i="55" s="1"/>
  <c r="U188" i="55"/>
  <c r="V188" i="55"/>
  <c r="X188" i="55"/>
  <c r="D189" i="55"/>
  <c r="C189" i="55" s="1"/>
  <c r="H189" i="55"/>
  <c r="M189" i="55"/>
  <c r="S189" i="55"/>
  <c r="T189" i="55"/>
  <c r="U189" i="55"/>
  <c r="V189" i="55"/>
  <c r="D191" i="55"/>
  <c r="H191" i="55"/>
  <c r="C191" i="55" s="1"/>
  <c r="M191" i="55"/>
  <c r="W191" i="55" s="1"/>
  <c r="S191" i="55"/>
  <c r="T191" i="55"/>
  <c r="U191" i="55"/>
  <c r="V191" i="55"/>
  <c r="AA191" i="55"/>
  <c r="E192" i="55"/>
  <c r="E190" i="55" s="1"/>
  <c r="F192" i="55"/>
  <c r="F190" i="55"/>
  <c r="G192" i="55"/>
  <c r="G190" i="55" s="1"/>
  <c r="I192" i="55"/>
  <c r="I190" i="55"/>
  <c r="J192" i="55"/>
  <c r="J190" i="55" s="1"/>
  <c r="K192" i="55"/>
  <c r="K190" i="55"/>
  <c r="L192" i="55"/>
  <c r="L190" i="55" s="1"/>
  <c r="N192" i="55"/>
  <c r="N190" i="55" s="1"/>
  <c r="X190" i="55" s="1"/>
  <c r="O192" i="55"/>
  <c r="O190" i="55" s="1"/>
  <c r="P192" i="55"/>
  <c r="P190" i="55"/>
  <c r="Q192" i="55"/>
  <c r="Q190" i="55"/>
  <c r="D193" i="55"/>
  <c r="C193" i="55"/>
  <c r="H193" i="55"/>
  <c r="M193" i="55"/>
  <c r="S193" i="55"/>
  <c r="T193" i="55"/>
  <c r="U193" i="55"/>
  <c r="V193" i="55"/>
  <c r="X193" i="55"/>
  <c r="D194" i="55"/>
  <c r="H194" i="55"/>
  <c r="M194" i="55"/>
  <c r="S194" i="55"/>
  <c r="R194" i="55" s="1"/>
  <c r="T194" i="55"/>
  <c r="U194" i="55"/>
  <c r="V194" i="55"/>
  <c r="X194" i="55"/>
  <c r="D195" i="55"/>
  <c r="H195" i="55"/>
  <c r="C195" i="55"/>
  <c r="M195" i="55"/>
  <c r="W195" i="55" s="1"/>
  <c r="S195" i="55"/>
  <c r="R195" i="55"/>
  <c r="T195" i="55"/>
  <c r="U195" i="55"/>
  <c r="V195" i="55"/>
  <c r="X195" i="55"/>
  <c r="D196" i="55"/>
  <c r="H196" i="55"/>
  <c r="C196" i="55" s="1"/>
  <c r="W196" i="55" s="1"/>
  <c r="M196" i="55"/>
  <c r="S196" i="55"/>
  <c r="T196" i="55"/>
  <c r="U196" i="55"/>
  <c r="V196" i="55"/>
  <c r="X196" i="55"/>
  <c r="D197" i="55"/>
  <c r="C197" i="55"/>
  <c r="H197" i="55"/>
  <c r="M197" i="55"/>
  <c r="S197" i="55"/>
  <c r="R197" i="55"/>
  <c r="T197" i="55"/>
  <c r="U197" i="55"/>
  <c r="V197" i="55"/>
  <c r="X197" i="55"/>
  <c r="D198" i="55"/>
  <c r="H198" i="55"/>
  <c r="C198" i="55"/>
  <c r="M198" i="55"/>
  <c r="S198" i="55"/>
  <c r="T198" i="55"/>
  <c r="U198" i="55"/>
  <c r="R198" i="55" s="1"/>
  <c r="V198" i="55"/>
  <c r="D199" i="55"/>
  <c r="H199" i="55"/>
  <c r="C199" i="55" s="1"/>
  <c r="W199" i="55" s="1"/>
  <c r="M199" i="55"/>
  <c r="S199" i="55"/>
  <c r="T199" i="55"/>
  <c r="R199" i="55" s="1"/>
  <c r="U199" i="55"/>
  <c r="V199" i="55"/>
  <c r="X199" i="55"/>
  <c r="D200" i="55"/>
  <c r="C200" i="55" s="1"/>
  <c r="H200" i="55"/>
  <c r="M200" i="55"/>
  <c r="S200" i="55"/>
  <c r="T200" i="55"/>
  <c r="U200" i="55"/>
  <c r="V200" i="55"/>
  <c r="X200" i="55"/>
  <c r="D201" i="55"/>
  <c r="H201" i="55"/>
  <c r="M201" i="55"/>
  <c r="S201" i="55"/>
  <c r="R201" i="55" s="1"/>
  <c r="T201" i="55"/>
  <c r="U201" i="55"/>
  <c r="V201" i="55"/>
  <c r="X201" i="55"/>
  <c r="D202" i="55"/>
  <c r="C202" i="55"/>
  <c r="W202" i="55"/>
  <c r="H202" i="55"/>
  <c r="M202" i="55"/>
  <c r="S202" i="55"/>
  <c r="T202" i="55"/>
  <c r="R202" i="55" s="1"/>
  <c r="U202" i="55"/>
  <c r="V202" i="55"/>
  <c r="X202" i="55"/>
  <c r="D203" i="55"/>
  <c r="H203" i="55"/>
  <c r="C203" i="55"/>
  <c r="M203" i="55"/>
  <c r="M192" i="55" s="1"/>
  <c r="S203" i="55"/>
  <c r="T203" i="55"/>
  <c r="U203" i="55"/>
  <c r="R203" i="55" s="1"/>
  <c r="V203" i="55"/>
  <c r="D204" i="55"/>
  <c r="H204" i="55"/>
  <c r="C204" i="55" s="1"/>
  <c r="M204" i="55"/>
  <c r="S204" i="55"/>
  <c r="T204" i="55"/>
  <c r="R204" i="55"/>
  <c r="U204" i="55"/>
  <c r="V204" i="55"/>
  <c r="D205" i="55"/>
  <c r="C205" i="55"/>
  <c r="H205" i="55"/>
  <c r="M205" i="55"/>
  <c r="W205" i="55" s="1"/>
  <c r="S205" i="55"/>
  <c r="R205" i="55" s="1"/>
  <c r="T205" i="55"/>
  <c r="U205" i="55"/>
  <c r="V205" i="55"/>
  <c r="V192" i="55"/>
  <c r="V190" i="55" s="1"/>
  <c r="X205" i="55"/>
  <c r="D206" i="55"/>
  <c r="H206" i="55"/>
  <c r="C206" i="55" s="1"/>
  <c r="W206" i="55" s="1"/>
  <c r="M206" i="55"/>
  <c r="S206" i="55"/>
  <c r="T206" i="55"/>
  <c r="R206" i="55"/>
  <c r="U206" i="55"/>
  <c r="V206" i="55"/>
  <c r="X206" i="55"/>
  <c r="D207" i="55"/>
  <c r="C207" i="55" s="1"/>
  <c r="H207" i="55"/>
  <c r="M207" i="55"/>
  <c r="S207" i="55"/>
  <c r="R207" i="55" s="1"/>
  <c r="T207" i="55"/>
  <c r="U207" i="55"/>
  <c r="V207" i="55"/>
  <c r="D209" i="55"/>
  <c r="H209" i="55"/>
  <c r="C209" i="55" s="1"/>
  <c r="M209" i="55"/>
  <c r="S209" i="55"/>
  <c r="T209" i="55"/>
  <c r="U209" i="55"/>
  <c r="V209" i="55"/>
  <c r="X209" i="55"/>
  <c r="AA209" i="55"/>
  <c r="E210" i="55"/>
  <c r="F210" i="55"/>
  <c r="F208" i="55"/>
  <c r="G210" i="55"/>
  <c r="G208" i="55" s="1"/>
  <c r="I210" i="55"/>
  <c r="I208" i="55"/>
  <c r="J210" i="55"/>
  <c r="J208" i="55" s="1"/>
  <c r="K210" i="55"/>
  <c r="K208" i="55"/>
  <c r="L210" i="55"/>
  <c r="L208" i="55"/>
  <c r="N210" i="55"/>
  <c r="N208" i="55"/>
  <c r="O210" i="55"/>
  <c r="O208" i="55" s="1"/>
  <c r="P210" i="55"/>
  <c r="P208" i="55"/>
  <c r="Q210" i="55"/>
  <c r="Q208" i="55"/>
  <c r="D211" i="55"/>
  <c r="H211" i="55"/>
  <c r="C211" i="55"/>
  <c r="M211" i="55"/>
  <c r="S211" i="55"/>
  <c r="T211" i="55"/>
  <c r="U211" i="55"/>
  <c r="V211" i="55"/>
  <c r="R211" i="55" s="1"/>
  <c r="X211" i="55"/>
  <c r="D212" i="55"/>
  <c r="C212" i="55"/>
  <c r="W212" i="55"/>
  <c r="H212" i="55"/>
  <c r="M212" i="55"/>
  <c r="S212" i="55"/>
  <c r="T212" i="55"/>
  <c r="U212" i="55"/>
  <c r="V212" i="55"/>
  <c r="X212" i="55"/>
  <c r="D213" i="55"/>
  <c r="H213" i="55"/>
  <c r="M213" i="55"/>
  <c r="S213" i="55"/>
  <c r="T213" i="55"/>
  <c r="U213" i="55"/>
  <c r="V213" i="55"/>
  <c r="X213" i="55"/>
  <c r="D214" i="55"/>
  <c r="H214" i="55"/>
  <c r="C214" i="55" s="1"/>
  <c r="M214" i="55"/>
  <c r="S214" i="55"/>
  <c r="T214" i="55"/>
  <c r="R214" i="55" s="1"/>
  <c r="U214" i="55"/>
  <c r="V214" i="55"/>
  <c r="X214" i="55"/>
  <c r="D215" i="55"/>
  <c r="H215" i="55"/>
  <c r="M215" i="55"/>
  <c r="S215" i="55"/>
  <c r="T215" i="55"/>
  <c r="U215" i="55"/>
  <c r="R215" i="55" s="1"/>
  <c r="V215" i="55"/>
  <c r="X215" i="55"/>
  <c r="D216" i="55"/>
  <c r="C216" i="55" s="1"/>
  <c r="H216" i="55"/>
  <c r="M216" i="55"/>
  <c r="S216" i="55"/>
  <c r="T216" i="55"/>
  <c r="U216" i="55"/>
  <c r="V216" i="55"/>
  <c r="D217" i="55"/>
  <c r="H217" i="55"/>
  <c r="C217" i="55"/>
  <c r="W217" i="55" s="1"/>
  <c r="M217" i="55"/>
  <c r="S217" i="55"/>
  <c r="T217" i="55"/>
  <c r="U217" i="55"/>
  <c r="V217" i="55"/>
  <c r="X217" i="55"/>
  <c r="D218" i="55"/>
  <c r="H218" i="55"/>
  <c r="C218" i="55" s="1"/>
  <c r="W218" i="55" s="1"/>
  <c r="M218" i="55"/>
  <c r="S218" i="55"/>
  <c r="T218" i="55"/>
  <c r="U218" i="55"/>
  <c r="V218" i="55"/>
  <c r="X218" i="55"/>
  <c r="D219" i="55"/>
  <c r="C219" i="55" s="1"/>
  <c r="H219" i="55"/>
  <c r="M219" i="55"/>
  <c r="S219" i="55"/>
  <c r="T219" i="55"/>
  <c r="U219" i="55"/>
  <c r="V219" i="55"/>
  <c r="X219" i="55"/>
  <c r="D220" i="55"/>
  <c r="C220" i="55"/>
  <c r="H220" i="55"/>
  <c r="M220" i="55"/>
  <c r="S220" i="55"/>
  <c r="R220" i="55"/>
  <c r="T220" i="55"/>
  <c r="U220" i="55"/>
  <c r="V220" i="55"/>
  <c r="D221" i="55"/>
  <c r="C221" i="55" s="1"/>
  <c r="H221" i="55"/>
  <c r="M221" i="55"/>
  <c r="S221" i="55"/>
  <c r="T221" i="55"/>
  <c r="R221" i="55" s="1"/>
  <c r="U221" i="55"/>
  <c r="V221" i="55"/>
  <c r="X221" i="55"/>
  <c r="D222" i="55"/>
  <c r="C222" i="55"/>
  <c r="H222" i="55"/>
  <c r="M222" i="55"/>
  <c r="S222" i="55"/>
  <c r="T222" i="55"/>
  <c r="R222" i="55" s="1"/>
  <c r="U222" i="55"/>
  <c r="V222" i="55"/>
  <c r="D223" i="55"/>
  <c r="C223" i="55"/>
  <c r="H223" i="55"/>
  <c r="M223" i="55"/>
  <c r="W223" i="55" s="1"/>
  <c r="S223" i="55"/>
  <c r="R223" i="55" s="1"/>
  <c r="T223" i="55"/>
  <c r="U223" i="55"/>
  <c r="V223" i="55"/>
  <c r="X223" i="55"/>
  <c r="D224" i="55"/>
  <c r="C224" i="55"/>
  <c r="W224" i="55"/>
  <c r="H224" i="55"/>
  <c r="M224" i="55"/>
  <c r="S224" i="55"/>
  <c r="T224" i="55"/>
  <c r="U224" i="55"/>
  <c r="V224" i="55"/>
  <c r="X224" i="55"/>
  <c r="D225" i="55"/>
  <c r="H225" i="55"/>
  <c r="C225" i="55" s="1"/>
  <c r="M225" i="55"/>
  <c r="S225" i="55"/>
  <c r="T225" i="55"/>
  <c r="U225" i="55"/>
  <c r="V225" i="55"/>
  <c r="R225" i="55" s="1"/>
  <c r="D227" i="55"/>
  <c r="H227" i="55"/>
  <c r="M227" i="55"/>
  <c r="W227" i="55" s="1"/>
  <c r="S227" i="55"/>
  <c r="T227" i="55"/>
  <c r="U227" i="55"/>
  <c r="V227" i="55"/>
  <c r="X227" i="55"/>
  <c r="Y227" i="55"/>
  <c r="AA227" i="55"/>
  <c r="E228" i="55"/>
  <c r="E226" i="55" s="1"/>
  <c r="F228" i="55"/>
  <c r="F226" i="55" s="1"/>
  <c r="G228" i="55"/>
  <c r="G226" i="55"/>
  <c r="I228" i="55"/>
  <c r="I226" i="55" s="1"/>
  <c r="J228" i="55"/>
  <c r="J226" i="55"/>
  <c r="K228" i="55"/>
  <c r="K226" i="55" s="1"/>
  <c r="L228" i="55"/>
  <c r="L226" i="55"/>
  <c r="N228" i="55"/>
  <c r="O228" i="55"/>
  <c r="O226" i="55"/>
  <c r="Y226" i="55"/>
  <c r="P228" i="55"/>
  <c r="P226" i="55"/>
  <c r="Q228" i="55"/>
  <c r="Q226" i="55"/>
  <c r="AA226" i="55" s="1"/>
  <c r="D229" i="55"/>
  <c r="H229" i="55"/>
  <c r="C229" i="55"/>
  <c r="M229" i="55"/>
  <c r="S229" i="55"/>
  <c r="T229" i="55"/>
  <c r="U229" i="55"/>
  <c r="V229" i="55"/>
  <c r="X229" i="55"/>
  <c r="D230" i="55"/>
  <c r="H230" i="55"/>
  <c r="M230" i="55"/>
  <c r="S230" i="55"/>
  <c r="T230" i="55"/>
  <c r="U230" i="55"/>
  <c r="V230" i="55"/>
  <c r="X230" i="55"/>
  <c r="D231" i="55"/>
  <c r="H231" i="55"/>
  <c r="M231" i="55"/>
  <c r="S231" i="55"/>
  <c r="T231" i="55"/>
  <c r="U231" i="55"/>
  <c r="V231" i="55"/>
  <c r="X231" i="55"/>
  <c r="D232" i="55"/>
  <c r="H232" i="55"/>
  <c r="C232" i="55" s="1"/>
  <c r="M232" i="55"/>
  <c r="S232" i="55"/>
  <c r="T232" i="55"/>
  <c r="R232" i="55" s="1"/>
  <c r="U232" i="55"/>
  <c r="V232" i="55"/>
  <c r="X232" i="55"/>
  <c r="D233" i="55"/>
  <c r="C233" i="55" s="1"/>
  <c r="H233" i="55"/>
  <c r="M233" i="55"/>
  <c r="S233" i="55"/>
  <c r="T233" i="55"/>
  <c r="U233" i="55"/>
  <c r="V233" i="55"/>
  <c r="X233" i="55"/>
  <c r="D234" i="55"/>
  <c r="H234" i="55"/>
  <c r="C234" i="55" s="1"/>
  <c r="M234" i="55"/>
  <c r="S234" i="55"/>
  <c r="T234" i="55"/>
  <c r="U234" i="55"/>
  <c r="V234" i="55"/>
  <c r="D235" i="55"/>
  <c r="C235" i="55" s="1"/>
  <c r="H235" i="55"/>
  <c r="M235" i="55"/>
  <c r="W235" i="55" s="1"/>
  <c r="S235" i="55"/>
  <c r="T235" i="55"/>
  <c r="U235" i="55"/>
  <c r="V235" i="55"/>
  <c r="V228" i="55" s="1"/>
  <c r="X235" i="55"/>
  <c r="D236" i="55"/>
  <c r="H236" i="55"/>
  <c r="C236" i="55"/>
  <c r="W236" i="55" s="1"/>
  <c r="M236" i="55"/>
  <c r="S236" i="55"/>
  <c r="T236" i="55"/>
  <c r="U236" i="55"/>
  <c r="V236" i="55"/>
  <c r="X236" i="55"/>
  <c r="D237" i="55"/>
  <c r="H237" i="55"/>
  <c r="C237" i="55" s="1"/>
  <c r="M237" i="55"/>
  <c r="S237" i="55"/>
  <c r="T237" i="55"/>
  <c r="U237" i="55"/>
  <c r="R237" i="55" s="1"/>
  <c r="V237" i="55"/>
  <c r="X237" i="55"/>
  <c r="D238" i="55"/>
  <c r="C238" i="55"/>
  <c r="H238" i="55"/>
  <c r="M238" i="55"/>
  <c r="S238" i="55"/>
  <c r="R238" i="55"/>
  <c r="T238" i="55"/>
  <c r="U238" i="55"/>
  <c r="V238" i="55"/>
  <c r="D239" i="55"/>
  <c r="C239" i="55" s="1"/>
  <c r="W239" i="55" s="1"/>
  <c r="H239" i="55"/>
  <c r="M239" i="55"/>
  <c r="S239" i="55"/>
  <c r="R239" i="55" s="1"/>
  <c r="T239" i="55"/>
  <c r="U239" i="55"/>
  <c r="V239" i="55"/>
  <c r="X239" i="55"/>
  <c r="D240" i="55"/>
  <c r="H240" i="55"/>
  <c r="C240" i="55" s="1"/>
  <c r="M240" i="55"/>
  <c r="S240" i="55"/>
  <c r="T240" i="55"/>
  <c r="R240" i="55" s="1"/>
  <c r="U240" i="55"/>
  <c r="V240" i="55"/>
  <c r="D241" i="55"/>
  <c r="H241" i="55"/>
  <c r="C241" i="55" s="1"/>
  <c r="W241" i="55" s="1"/>
  <c r="M241" i="55"/>
  <c r="S241" i="55"/>
  <c r="T241" i="55"/>
  <c r="R241" i="55" s="1"/>
  <c r="U241" i="55"/>
  <c r="V241" i="55"/>
  <c r="X241" i="55"/>
  <c r="D242" i="55"/>
  <c r="C242" i="55" s="1"/>
  <c r="W242" i="55" s="1"/>
  <c r="H242" i="55"/>
  <c r="M242" i="55"/>
  <c r="S242" i="55"/>
  <c r="T242" i="55"/>
  <c r="R242" i="55" s="1"/>
  <c r="U242" i="55"/>
  <c r="V242" i="55"/>
  <c r="X242" i="55"/>
  <c r="D243" i="55"/>
  <c r="C243" i="55" s="1"/>
  <c r="H243" i="55"/>
  <c r="M243" i="55"/>
  <c r="S243" i="55"/>
  <c r="T243" i="55"/>
  <c r="U243" i="55"/>
  <c r="V243" i="55"/>
  <c r="D245" i="55"/>
  <c r="C245" i="55" s="1"/>
  <c r="H245" i="55"/>
  <c r="M245" i="55"/>
  <c r="S245" i="55"/>
  <c r="T245" i="55"/>
  <c r="R245" i="55" s="1"/>
  <c r="U245" i="55"/>
  <c r="V245" i="55"/>
  <c r="X245" i="55"/>
  <c r="AA245" i="55"/>
  <c r="E246" i="55"/>
  <c r="E244" i="55"/>
  <c r="F246" i="55"/>
  <c r="F244" i="55"/>
  <c r="G246" i="55"/>
  <c r="G244" i="55"/>
  <c r="I246" i="55"/>
  <c r="X246" i="55"/>
  <c r="J246" i="55"/>
  <c r="J244" i="55"/>
  <c r="K246" i="55"/>
  <c r="K244" i="55"/>
  <c r="L246" i="55"/>
  <c r="L244" i="55"/>
  <c r="N246" i="55"/>
  <c r="N244" i="55"/>
  <c r="X244" i="55" s="1"/>
  <c r="O246" i="55"/>
  <c r="O244" i="55"/>
  <c r="P246" i="55"/>
  <c r="P244" i="55"/>
  <c r="Q246" i="55"/>
  <c r="Q244" i="55"/>
  <c r="AA244" i="55"/>
  <c r="D247" i="55"/>
  <c r="H247" i="55"/>
  <c r="M247" i="55"/>
  <c r="S247" i="55"/>
  <c r="T247" i="55"/>
  <c r="U247" i="55"/>
  <c r="V247" i="55"/>
  <c r="X247" i="55"/>
  <c r="D248" i="55"/>
  <c r="C248" i="55" s="1"/>
  <c r="H248" i="55"/>
  <c r="M248" i="55"/>
  <c r="S248" i="55"/>
  <c r="T248" i="55"/>
  <c r="U248" i="55"/>
  <c r="V248" i="55"/>
  <c r="X248" i="55"/>
  <c r="D249" i="55"/>
  <c r="H249" i="55"/>
  <c r="C249" i="55" s="1"/>
  <c r="M249" i="55"/>
  <c r="W249" i="55" s="1"/>
  <c r="S249" i="55"/>
  <c r="T249" i="55"/>
  <c r="R249" i="55" s="1"/>
  <c r="U249" i="55"/>
  <c r="V249" i="55"/>
  <c r="X249" i="55"/>
  <c r="D250" i="55"/>
  <c r="C250" i="55" s="1"/>
  <c r="W250" i="55" s="1"/>
  <c r="H250" i="55"/>
  <c r="M250" i="55"/>
  <c r="S250" i="55"/>
  <c r="T250" i="55"/>
  <c r="U250" i="55"/>
  <c r="V250" i="55"/>
  <c r="X250" i="55"/>
  <c r="D251" i="55"/>
  <c r="H251" i="55"/>
  <c r="C251" i="55" s="1"/>
  <c r="M251" i="55"/>
  <c r="S251" i="55"/>
  <c r="T251" i="55"/>
  <c r="R251" i="55" s="1"/>
  <c r="U251" i="55"/>
  <c r="V251" i="55"/>
  <c r="D252" i="55"/>
  <c r="H252" i="55"/>
  <c r="H246" i="55" s="1"/>
  <c r="H244" i="55" s="1"/>
  <c r="M252" i="55"/>
  <c r="S252" i="55"/>
  <c r="T252" i="55"/>
  <c r="U252" i="55"/>
  <c r="V252" i="55"/>
  <c r="D253" i="55"/>
  <c r="H253" i="55"/>
  <c r="M253" i="55"/>
  <c r="S253" i="55"/>
  <c r="T253" i="55"/>
  <c r="U253" i="55"/>
  <c r="V253" i="55"/>
  <c r="X253" i="55"/>
  <c r="D254" i="55"/>
  <c r="C254" i="55"/>
  <c r="W254" i="55"/>
  <c r="H254" i="55"/>
  <c r="M254" i="55"/>
  <c r="S254" i="55"/>
  <c r="T254" i="55"/>
  <c r="R254" i="55" s="1"/>
  <c r="U254" i="55"/>
  <c r="V254" i="55"/>
  <c r="X254" i="55"/>
  <c r="D255" i="55"/>
  <c r="H255" i="55"/>
  <c r="C255" i="55" s="1"/>
  <c r="W255" i="55" s="1"/>
  <c r="M255" i="55"/>
  <c r="S255" i="55"/>
  <c r="T255" i="55"/>
  <c r="R255" i="55" s="1"/>
  <c r="U255" i="55"/>
  <c r="V255" i="55"/>
  <c r="X255" i="55"/>
  <c r="D256" i="55"/>
  <c r="C256" i="55" s="1"/>
  <c r="H256" i="55"/>
  <c r="M256" i="55"/>
  <c r="S256" i="55"/>
  <c r="T256" i="55"/>
  <c r="U256" i="55"/>
  <c r="R256" i="55" s="1"/>
  <c r="V256" i="55"/>
  <c r="X256" i="55"/>
  <c r="D257" i="55"/>
  <c r="C257" i="55"/>
  <c r="W257" i="55" s="1"/>
  <c r="H257" i="55"/>
  <c r="M257" i="55"/>
  <c r="S257" i="55"/>
  <c r="T257" i="55"/>
  <c r="U257" i="55"/>
  <c r="V257" i="55"/>
  <c r="X257" i="55"/>
  <c r="D258" i="55"/>
  <c r="C258" i="55" s="1"/>
  <c r="H258" i="55"/>
  <c r="M258" i="55"/>
  <c r="S258" i="55"/>
  <c r="R258" i="55" s="1"/>
  <c r="T258" i="55"/>
  <c r="U258" i="55"/>
  <c r="V258" i="55"/>
  <c r="D259" i="55"/>
  <c r="H259" i="55"/>
  <c r="M259" i="55"/>
  <c r="S259" i="55"/>
  <c r="R259" i="55" s="1"/>
  <c r="T259" i="55"/>
  <c r="U259" i="55"/>
  <c r="V259" i="55"/>
  <c r="D260" i="55"/>
  <c r="H260" i="55"/>
  <c r="C260" i="55" s="1"/>
  <c r="M260" i="55"/>
  <c r="S260" i="55"/>
  <c r="T260" i="55"/>
  <c r="U260" i="55"/>
  <c r="V260" i="55"/>
  <c r="X260" i="55"/>
  <c r="D261" i="55"/>
  <c r="C261" i="55"/>
  <c r="H261" i="55"/>
  <c r="M261" i="55"/>
  <c r="S261" i="55"/>
  <c r="T261" i="55"/>
  <c r="R261" i="55" s="1"/>
  <c r="U261" i="55"/>
  <c r="V261" i="55"/>
  <c r="C17" i="76"/>
  <c r="W160" i="55"/>
  <c r="C227" i="55"/>
  <c r="X192" i="55"/>
  <c r="C175" i="55"/>
  <c r="M156" i="55"/>
  <c r="M154" i="55"/>
  <c r="R151" i="55"/>
  <c r="W148" i="55"/>
  <c r="C147" i="55"/>
  <c r="W147" i="55"/>
  <c r="R144" i="55"/>
  <c r="C141" i="55"/>
  <c r="H138" i="55"/>
  <c r="H136" i="55"/>
  <c r="R134" i="55"/>
  <c r="W98" i="55"/>
  <c r="W75" i="55"/>
  <c r="AA64" i="55"/>
  <c r="W63" i="55"/>
  <c r="W51" i="55"/>
  <c r="X46" i="55"/>
  <c r="S192" i="55"/>
  <c r="S190" i="55" s="1"/>
  <c r="X174" i="55"/>
  <c r="R147" i="55"/>
  <c r="R141" i="55"/>
  <c r="V138" i="55"/>
  <c r="V136" i="55"/>
  <c r="W74" i="55"/>
  <c r="W62" i="55"/>
  <c r="W50" i="55"/>
  <c r="R196" i="55"/>
  <c r="W141" i="55"/>
  <c r="H120" i="55"/>
  <c r="H118" i="55" s="1"/>
  <c r="C155" i="55"/>
  <c r="W155" i="55" s="1"/>
  <c r="C151" i="55"/>
  <c r="W151" i="55"/>
  <c r="D138" i="55"/>
  <c r="D136" i="55"/>
  <c r="X138" i="55"/>
  <c r="N136" i="55"/>
  <c r="X136" i="55" s="1"/>
  <c r="C134" i="55"/>
  <c r="T120" i="55"/>
  <c r="T118" i="55" s="1"/>
  <c r="R137" i="55"/>
  <c r="N118" i="55"/>
  <c r="X118" i="55"/>
  <c r="W106" i="55"/>
  <c r="Y66" i="55"/>
  <c r="R65" i="55"/>
  <c r="C65" i="55"/>
  <c r="Z48" i="55"/>
  <c r="C47" i="55"/>
  <c r="W47" i="55"/>
  <c r="W41" i="55"/>
  <c r="C39" i="55"/>
  <c r="W39" i="55"/>
  <c r="R34" i="55"/>
  <c r="C32" i="55"/>
  <c r="W32" i="55" s="1"/>
  <c r="R121" i="55"/>
  <c r="R106" i="55"/>
  <c r="V102" i="55"/>
  <c r="V100" i="55"/>
  <c r="R101" i="55"/>
  <c r="D84" i="55"/>
  <c r="D82" i="55"/>
  <c r="W83" i="55"/>
  <c r="G64" i="55"/>
  <c r="D48" i="55"/>
  <c r="D46" i="55"/>
  <c r="W44" i="55"/>
  <c r="W40" i="55"/>
  <c r="S30" i="55"/>
  <c r="S28" i="55"/>
  <c r="C29" i="55"/>
  <c r="M27" i="55"/>
  <c r="C25" i="55"/>
  <c r="O12" i="55"/>
  <c r="S84" i="55"/>
  <c r="S82" i="55" s="1"/>
  <c r="R83" i="55"/>
  <c r="R67" i="55"/>
  <c r="S66" i="55"/>
  <c r="S64" i="55" s="1"/>
  <c r="S48" i="55"/>
  <c r="S46" i="55"/>
  <c r="V30" i="55"/>
  <c r="V28" i="55" s="1"/>
  <c r="R31" i="55"/>
  <c r="M30" i="55"/>
  <c r="M28" i="55" s="1"/>
  <c r="R44" i="55"/>
  <c r="R40" i="55"/>
  <c r="W31" i="55"/>
  <c r="X30" i="55"/>
  <c r="C20" i="55"/>
  <c r="R16" i="55"/>
  <c r="O10" i="55"/>
  <c r="X26" i="55"/>
  <c r="D26" i="55"/>
  <c r="C26" i="55"/>
  <c r="W26" i="55"/>
  <c r="M23" i="55"/>
  <c r="X22" i="55"/>
  <c r="D22" i="55"/>
  <c r="X21" i="55"/>
  <c r="D21" i="55"/>
  <c r="S20" i="55"/>
  <c r="R20" i="55" s="1"/>
  <c r="Z17" i="55"/>
  <c r="M17" i="55"/>
  <c r="X16" i="55"/>
  <c r="D16" i="55"/>
  <c r="C16" i="55"/>
  <c r="W16" i="55"/>
  <c r="S15" i="55"/>
  <c r="S14" i="55"/>
  <c r="U13" i="55"/>
  <c r="M13" i="55"/>
  <c r="T27" i="55"/>
  <c r="U24" i="55"/>
  <c r="R24" i="55"/>
  <c r="M24" i="55"/>
  <c r="T23" i="55"/>
  <c r="U19" i="55"/>
  <c r="U18" i="55"/>
  <c r="Z14" i="55"/>
  <c r="X13" i="55"/>
  <c r="T13" i="55"/>
  <c r="D13" i="55"/>
  <c r="Y11" i="55"/>
  <c r="U11" i="55"/>
  <c r="M11" i="55"/>
  <c r="S13" i="55"/>
  <c r="T11" i="55"/>
  <c r="H11" i="55"/>
  <c r="W29" i="55"/>
  <c r="W175" i="55"/>
  <c r="W65" i="55"/>
  <c r="W134" i="55"/>
  <c r="S174" i="55"/>
  <c r="S172" i="55"/>
  <c r="C259" i="55"/>
  <c r="R257" i="55"/>
  <c r="W214" i="55"/>
  <c r="D174" i="55"/>
  <c r="D172" i="55" s="1"/>
  <c r="R169" i="55"/>
  <c r="I244" i="55"/>
  <c r="M228" i="55"/>
  <c r="W209" i="55"/>
  <c r="W197" i="55"/>
  <c r="U174" i="55"/>
  <c r="U172" i="55" s="1"/>
  <c r="R173" i="55"/>
  <c r="C173" i="55"/>
  <c r="M246" i="55"/>
  <c r="R235" i="55"/>
  <c r="C231" i="55"/>
  <c r="W231" i="55" s="1"/>
  <c r="R230" i="55"/>
  <c r="W229" i="55"/>
  <c r="V210" i="55"/>
  <c r="V208" i="55" s="1"/>
  <c r="E208" i="55"/>
  <c r="X208" i="55" s="1"/>
  <c r="X210" i="55"/>
  <c r="W193" i="55"/>
  <c r="R191" i="55"/>
  <c r="R178" i="55"/>
  <c r="H156" i="55"/>
  <c r="H154" i="55" s="1"/>
  <c r="N154" i="55"/>
  <c r="X154" i="55" s="1"/>
  <c r="X156" i="55"/>
  <c r="W130" i="55"/>
  <c r="W128" i="55"/>
  <c r="D120" i="55"/>
  <c r="C122" i="55"/>
  <c r="T102" i="55"/>
  <c r="T100" i="55" s="1"/>
  <c r="C103" i="55"/>
  <c r="M84" i="55"/>
  <c r="C168" i="55"/>
  <c r="R162" i="55"/>
  <c r="C158" i="55"/>
  <c r="R142" i="55"/>
  <c r="W132" i="55"/>
  <c r="D118" i="55"/>
  <c r="C119" i="55"/>
  <c r="R103" i="55"/>
  <c r="E100" i="55"/>
  <c r="X100" i="55"/>
  <c r="X102" i="55"/>
  <c r="W96" i="55"/>
  <c r="T84" i="55"/>
  <c r="M82" i="55"/>
  <c r="V66" i="55"/>
  <c r="V64" i="55"/>
  <c r="C69" i="55"/>
  <c r="Y64" i="55"/>
  <c r="C163" i="55"/>
  <c r="W163" i="55"/>
  <c r="C161" i="55"/>
  <c r="W161" i="55"/>
  <c r="R153" i="55"/>
  <c r="C153" i="55"/>
  <c r="W153" i="55" s="1"/>
  <c r="R152" i="55"/>
  <c r="C152" i="55"/>
  <c r="W152" i="55"/>
  <c r="W131" i="55"/>
  <c r="R130" i="55"/>
  <c r="R128" i="55"/>
  <c r="W127" i="55"/>
  <c r="R125" i="55"/>
  <c r="W124" i="55"/>
  <c r="W122" i="55"/>
  <c r="R117" i="55"/>
  <c r="W103" i="55"/>
  <c r="W95" i="55"/>
  <c r="R91" i="55"/>
  <c r="R89" i="55"/>
  <c r="R88" i="55"/>
  <c r="U84" i="55"/>
  <c r="U82" i="55"/>
  <c r="R85" i="55"/>
  <c r="C85" i="55"/>
  <c r="R74" i="55"/>
  <c r="W68" i="55"/>
  <c r="M66" i="55"/>
  <c r="R166" i="55"/>
  <c r="R160" i="55"/>
  <c r="M120" i="55"/>
  <c r="M102" i="55"/>
  <c r="C101" i="55"/>
  <c r="R97" i="55"/>
  <c r="R96" i="55"/>
  <c r="W91" i="55"/>
  <c r="W89" i="55"/>
  <c r="V84" i="55"/>
  <c r="V82" i="55"/>
  <c r="T82" i="55"/>
  <c r="R81" i="55"/>
  <c r="R80" i="55"/>
  <c r="R79" i="55"/>
  <c r="C79" i="55"/>
  <c r="W79" i="55"/>
  <c r="R78" i="55"/>
  <c r="R76" i="55"/>
  <c r="R72" i="55"/>
  <c r="T66" i="55"/>
  <c r="T64" i="55" s="1"/>
  <c r="R69" i="55"/>
  <c r="H66" i="55"/>
  <c r="H64" i="55"/>
  <c r="W70" i="55"/>
  <c r="D66" i="55"/>
  <c r="D64" i="55"/>
  <c r="C67" i="55"/>
  <c r="W67" i="55" s="1"/>
  <c r="W58" i="55"/>
  <c r="W69" i="55"/>
  <c r="R63" i="55"/>
  <c r="R62" i="55"/>
  <c r="W57" i="55"/>
  <c r="V48" i="55"/>
  <c r="V46" i="55"/>
  <c r="M48" i="55"/>
  <c r="W38" i="55"/>
  <c r="W37" i="55"/>
  <c r="H30" i="55"/>
  <c r="H28" i="55" s="1"/>
  <c r="D30" i="55"/>
  <c r="D28" i="55"/>
  <c r="X48" i="55"/>
  <c r="S27" i="55"/>
  <c r="H24" i="55"/>
  <c r="S21" i="55"/>
  <c r="R21" i="55"/>
  <c r="H19" i="55"/>
  <c r="C19" i="55" s="1"/>
  <c r="D17" i="55"/>
  <c r="C17" i="55" s="1"/>
  <c r="S26" i="55"/>
  <c r="D23" i="55"/>
  <c r="C23" i="55"/>
  <c r="W23" i="55"/>
  <c r="X19" i="55"/>
  <c r="S17" i="55"/>
  <c r="X15" i="55"/>
  <c r="X14" i="55"/>
  <c r="W119" i="55"/>
  <c r="W173" i="55"/>
  <c r="M100" i="55"/>
  <c r="R17" i="55"/>
  <c r="M46" i="55"/>
  <c r="M118" i="55"/>
  <c r="M64" i="55"/>
  <c r="W85" i="55"/>
  <c r="W158" i="55"/>
  <c r="W101" i="55"/>
  <c r="M244" i="55"/>
  <c r="M226" i="55"/>
  <c r="W17" i="55"/>
  <c r="M190" i="55" l="1"/>
  <c r="R229" i="55"/>
  <c r="U228" i="55"/>
  <c r="U226" i="55" s="1"/>
  <c r="R209" i="55"/>
  <c r="C167" i="55"/>
  <c r="D156" i="55"/>
  <c r="D154" i="55" s="1"/>
  <c r="H102" i="55"/>
  <c r="H100" i="55" s="1"/>
  <c r="P82" i="55"/>
  <c r="Z82" i="55" s="1"/>
  <c r="Z84" i="55"/>
  <c r="M25" i="55"/>
  <c r="W25" i="55" s="1"/>
  <c r="S25" i="55"/>
  <c r="X25" i="55"/>
  <c r="R23" i="55"/>
  <c r="R260" i="55"/>
  <c r="R252" i="55"/>
  <c r="C252" i="55"/>
  <c r="S246" i="55"/>
  <c r="S244" i="55" s="1"/>
  <c r="R250" i="55"/>
  <c r="R248" i="55"/>
  <c r="C247" i="55"/>
  <c r="D246" i="55"/>
  <c r="D244" i="55" s="1"/>
  <c r="W245" i="55"/>
  <c r="R243" i="55"/>
  <c r="R233" i="55"/>
  <c r="D228" i="55"/>
  <c r="D226" i="55" s="1"/>
  <c r="T228" i="55"/>
  <c r="T226" i="55" s="1"/>
  <c r="C230" i="55"/>
  <c r="H228" i="55"/>
  <c r="H226" i="55"/>
  <c r="R219" i="55"/>
  <c r="R218" i="55"/>
  <c r="U210" i="55"/>
  <c r="U208" i="55" s="1"/>
  <c r="R213" i="55"/>
  <c r="C213" i="55"/>
  <c r="H210" i="55"/>
  <c r="H208" i="55" s="1"/>
  <c r="C201" i="55"/>
  <c r="W201" i="55" s="1"/>
  <c r="R200" i="55"/>
  <c r="C194" i="55"/>
  <c r="D192" i="55"/>
  <c r="D190" i="55" s="1"/>
  <c r="T192" i="55"/>
  <c r="T190" i="55" s="1"/>
  <c r="R193" i="55"/>
  <c r="R192" i="55" s="1"/>
  <c r="R190" i="55" s="1"/>
  <c r="W176" i="55"/>
  <c r="R140" i="55"/>
  <c r="T138" i="55"/>
  <c r="T136" i="55" s="1"/>
  <c r="R124" i="55"/>
  <c r="S120" i="55"/>
  <c r="S118" i="55" s="1"/>
  <c r="R123" i="55"/>
  <c r="U120" i="55"/>
  <c r="U118" i="55" s="1"/>
  <c r="W121" i="55"/>
  <c r="R112" i="55"/>
  <c r="S102" i="55"/>
  <c r="S100" i="55" s="1"/>
  <c r="U100" i="55"/>
  <c r="V226" i="55"/>
  <c r="C108" i="55"/>
  <c r="D102" i="55"/>
  <c r="D100" i="55" s="1"/>
  <c r="H27" i="55"/>
  <c r="C27" i="55" s="1"/>
  <c r="W27" i="55" s="1"/>
  <c r="X27" i="55"/>
  <c r="I12" i="55"/>
  <c r="I10" i="55" s="1"/>
  <c r="R15" i="55"/>
  <c r="V13" i="55"/>
  <c r="R13" i="55" s="1"/>
  <c r="H84" i="55"/>
  <c r="H82" i="55" s="1"/>
  <c r="C138" i="55"/>
  <c r="C136" i="55" s="1"/>
  <c r="R227" i="55"/>
  <c r="H192" i="55"/>
  <c r="H190" i="55" s="1"/>
  <c r="N12" i="55"/>
  <c r="W256" i="55"/>
  <c r="C253" i="55"/>
  <c r="W253" i="55" s="1"/>
  <c r="W248" i="55"/>
  <c r="R236" i="55"/>
  <c r="R234" i="55"/>
  <c r="S228" i="55"/>
  <c r="S226" i="55" s="1"/>
  <c r="R231" i="55"/>
  <c r="N226" i="55"/>
  <c r="X226" i="55" s="1"/>
  <c r="X228" i="55"/>
  <c r="R224" i="55"/>
  <c r="W221" i="55"/>
  <c r="R217" i="55"/>
  <c r="S210" i="55"/>
  <c r="S208" i="55" s="1"/>
  <c r="D210" i="55"/>
  <c r="D208" i="55" s="1"/>
  <c r="C215" i="55"/>
  <c r="T210" i="55"/>
  <c r="T208" i="55" s="1"/>
  <c r="R212" i="55"/>
  <c r="R210" i="55" s="1"/>
  <c r="M210" i="55"/>
  <c r="W211" i="55"/>
  <c r="AA208" i="55"/>
  <c r="U192" i="55"/>
  <c r="U190" i="55" s="1"/>
  <c r="V174" i="55"/>
  <c r="V172" i="55" s="1"/>
  <c r="W179" i="55"/>
  <c r="M174" i="55"/>
  <c r="R148" i="55"/>
  <c r="S138" i="55"/>
  <c r="S136" i="55" s="1"/>
  <c r="R143" i="55"/>
  <c r="U138" i="55"/>
  <c r="U136" i="55" s="1"/>
  <c r="T246" i="55"/>
  <c r="W215" i="55"/>
  <c r="AA10" i="55"/>
  <c r="D11" i="55"/>
  <c r="S11" i="55"/>
  <c r="X11" i="55"/>
  <c r="T244" i="55"/>
  <c r="C13" i="55"/>
  <c r="W260" i="55"/>
  <c r="R253" i="55"/>
  <c r="U246" i="55"/>
  <c r="U244" i="55" s="1"/>
  <c r="V246" i="55"/>
  <c r="V244" i="55" s="1"/>
  <c r="R247" i="55"/>
  <c r="R246" i="55" s="1"/>
  <c r="R244" i="55" s="1"/>
  <c r="W247" i="55"/>
  <c r="W237" i="55"/>
  <c r="W233" i="55"/>
  <c r="W232" i="55"/>
  <c r="W219" i="55"/>
  <c r="R216" i="55"/>
  <c r="W200" i="55"/>
  <c r="T156" i="55"/>
  <c r="T154" i="55" s="1"/>
  <c r="C186" i="55"/>
  <c r="W186" i="55" s="1"/>
  <c r="C185" i="55"/>
  <c r="W181" i="55"/>
  <c r="C169" i="55"/>
  <c r="W169" i="55" s="1"/>
  <c r="R159" i="55"/>
  <c r="R158" i="55"/>
  <c r="S156" i="55"/>
  <c r="S154" i="55" s="1"/>
  <c r="R157" i="55"/>
  <c r="M138" i="55"/>
  <c r="C129" i="55"/>
  <c r="W129" i="55" s="1"/>
  <c r="V120" i="55"/>
  <c r="V118" i="55" s="1"/>
  <c r="C111" i="55"/>
  <c r="W111" i="55" s="1"/>
  <c r="R109" i="55"/>
  <c r="C109" i="55"/>
  <c r="W109" i="55" s="1"/>
  <c r="U15" i="55"/>
  <c r="Z15" i="55"/>
  <c r="G12" i="55"/>
  <c r="G10" i="55" s="1"/>
  <c r="U14" i="55"/>
  <c r="U12" i="55" s="1"/>
  <c r="U10" i="55" s="1"/>
  <c r="AA190" i="55"/>
  <c r="R185" i="55"/>
  <c r="C184" i="55"/>
  <c r="W184" i="55" s="1"/>
  <c r="C183" i="55"/>
  <c r="C174" i="55" s="1"/>
  <c r="C172" i="55" s="1"/>
  <c r="C180" i="55"/>
  <c r="C179" i="55"/>
  <c r="AA172" i="55"/>
  <c r="W171" i="55"/>
  <c r="V156" i="55"/>
  <c r="V154" i="55" s="1"/>
  <c r="W157" i="55"/>
  <c r="R155" i="55"/>
  <c r="W139" i="55"/>
  <c r="R132" i="55"/>
  <c r="R131" i="55"/>
  <c r="C125" i="55"/>
  <c r="W125" i="55" s="1"/>
  <c r="R113" i="55"/>
  <c r="R111" i="55"/>
  <c r="R110" i="55"/>
  <c r="P64" i="55"/>
  <c r="Z64" i="55" s="1"/>
  <c r="Z66" i="55"/>
  <c r="T30" i="55"/>
  <c r="T28" i="55" s="1"/>
  <c r="R189" i="55"/>
  <c r="W185" i="55"/>
  <c r="R183" i="55"/>
  <c r="R182" i="55"/>
  <c r="C182" i="55"/>
  <c r="W182" i="55" s="1"/>
  <c r="C181" i="55"/>
  <c r="R180" i="55"/>
  <c r="R179" i="55"/>
  <c r="R174" i="55" s="1"/>
  <c r="R172" i="55" s="1"/>
  <c r="W165" i="55"/>
  <c r="R161" i="55"/>
  <c r="U156" i="55"/>
  <c r="U154" i="55" s="1"/>
  <c r="W143" i="55"/>
  <c r="W137" i="55"/>
  <c r="R126" i="55"/>
  <c r="W110" i="55"/>
  <c r="U102" i="55"/>
  <c r="C107" i="55"/>
  <c r="R104" i="55"/>
  <c r="R102" i="55" s="1"/>
  <c r="R100" i="55" s="1"/>
  <c r="C99" i="55"/>
  <c r="W99" i="55" s="1"/>
  <c r="C73" i="55"/>
  <c r="C61" i="55"/>
  <c r="W61" i="55" s="1"/>
  <c r="R45" i="55"/>
  <c r="R42" i="55"/>
  <c r="X28" i="55"/>
  <c r="U27" i="55"/>
  <c r="R27" i="55" s="1"/>
  <c r="X24" i="55"/>
  <c r="D24" i="55"/>
  <c r="C24" i="55" s="1"/>
  <c r="W24" i="55" s="1"/>
  <c r="M22" i="55"/>
  <c r="T22" i="55"/>
  <c r="H22" i="55"/>
  <c r="C22" i="55" s="1"/>
  <c r="C18" i="55"/>
  <c r="P12" i="55"/>
  <c r="F12" i="55"/>
  <c r="R99" i="55"/>
  <c r="W94" i="55"/>
  <c r="R93" i="55"/>
  <c r="R84" i="55" s="1"/>
  <c r="R82" i="55" s="1"/>
  <c r="AA82" i="55"/>
  <c r="R73" i="55"/>
  <c r="R61" i="55"/>
  <c r="C60" i="55"/>
  <c r="W60" i="55" s="1"/>
  <c r="R58" i="55"/>
  <c r="W55" i="55"/>
  <c r="W52" i="55"/>
  <c r="U48" i="55"/>
  <c r="U46" i="55" s="1"/>
  <c r="C34" i="55"/>
  <c r="R33" i="55"/>
  <c r="R30" i="55" s="1"/>
  <c r="R28" i="55" s="1"/>
  <c r="U30" i="55"/>
  <c r="U28" i="55" s="1"/>
  <c r="T25" i="55"/>
  <c r="T19" i="55"/>
  <c r="R19" i="55" s="1"/>
  <c r="D15" i="55"/>
  <c r="C15" i="55" s="1"/>
  <c r="W15" i="55" s="1"/>
  <c r="M14" i="55"/>
  <c r="J12" i="55"/>
  <c r="J10" i="55" s="1"/>
  <c r="T14" i="55"/>
  <c r="D14" i="55"/>
  <c r="E12" i="55"/>
  <c r="E10" i="55" s="1"/>
  <c r="W107" i="55"/>
  <c r="R98" i="55"/>
  <c r="W93" i="55"/>
  <c r="W92" i="55"/>
  <c r="W76" i="55"/>
  <c r="U66" i="55"/>
  <c r="U64" i="55" s="1"/>
  <c r="R71" i="55"/>
  <c r="R68" i="55"/>
  <c r="X64" i="55"/>
  <c r="R60" i="55"/>
  <c r="R57" i="55"/>
  <c r="R48" i="55" s="1"/>
  <c r="R46" i="55" s="1"/>
  <c r="T48" i="55"/>
  <c r="T46" i="55" s="1"/>
  <c r="H48" i="55"/>
  <c r="H46" i="55" s="1"/>
  <c r="C49" i="55"/>
  <c r="Z46" i="55"/>
  <c r="R38" i="55"/>
  <c r="T26" i="55"/>
  <c r="R26" i="55" s="1"/>
  <c r="U23" i="55"/>
  <c r="Z22" i="55"/>
  <c r="U22" i="55"/>
  <c r="H21" i="55"/>
  <c r="C21" i="55" s="1"/>
  <c r="W21" i="55" s="1"/>
  <c r="M19" i="55"/>
  <c r="W19" i="55" s="1"/>
  <c r="S18" i="55"/>
  <c r="R18" i="55" s="1"/>
  <c r="H15" i="55"/>
  <c r="V14" i="55"/>
  <c r="H13" i="55"/>
  <c r="Z25" i="55"/>
  <c r="M20" i="55"/>
  <c r="W20" i="55" s="1"/>
  <c r="D18" i="78"/>
  <c r="K18" i="78"/>
  <c r="D17" i="77"/>
  <c r="K17" i="77"/>
  <c r="D17" i="76"/>
  <c r="K17" i="76"/>
  <c r="F17" i="76"/>
  <c r="L17" i="76" s="1"/>
  <c r="D12" i="55" l="1"/>
  <c r="C14" i="55"/>
  <c r="W13" i="55"/>
  <c r="C12" i="55"/>
  <c r="W194" i="55"/>
  <c r="C192" i="55"/>
  <c r="H12" i="55"/>
  <c r="H10" i="55" s="1"/>
  <c r="C48" i="55"/>
  <c r="W49" i="55"/>
  <c r="R14" i="55"/>
  <c r="R12" i="55" s="1"/>
  <c r="W34" i="55"/>
  <c r="C30" i="55"/>
  <c r="F10" i="55"/>
  <c r="Y10" i="55" s="1"/>
  <c r="Y12" i="55"/>
  <c r="R22" i="55"/>
  <c r="C102" i="55"/>
  <c r="M136" i="55"/>
  <c r="W136" i="55" s="1"/>
  <c r="W138" i="55"/>
  <c r="C84" i="55"/>
  <c r="R11" i="55"/>
  <c r="N10" i="55"/>
  <c r="X10" i="55" s="1"/>
  <c r="X12" i="55"/>
  <c r="C210" i="55"/>
  <c r="C208" i="55" s="1"/>
  <c r="W213" i="55"/>
  <c r="C246" i="55"/>
  <c r="W167" i="55"/>
  <c r="C156" i="55"/>
  <c r="R228" i="55"/>
  <c r="R226" i="55" s="1"/>
  <c r="C228" i="55"/>
  <c r="W230" i="55"/>
  <c r="Z12" i="55"/>
  <c r="P10" i="55"/>
  <c r="Z10" i="55" s="1"/>
  <c r="W22" i="55"/>
  <c r="W73" i="55"/>
  <c r="C66" i="55"/>
  <c r="C11" i="55"/>
  <c r="D10" i="55"/>
  <c r="T12" i="55"/>
  <c r="T10" i="55" s="1"/>
  <c r="W183" i="55"/>
  <c r="R120" i="55"/>
  <c r="R118" i="55" s="1"/>
  <c r="R138" i="55"/>
  <c r="R136" i="55" s="1"/>
  <c r="R208" i="55"/>
  <c r="R66" i="55"/>
  <c r="R64" i="55" s="1"/>
  <c r="W14" i="55"/>
  <c r="M12" i="55"/>
  <c r="R156" i="55"/>
  <c r="R154" i="55" s="1"/>
  <c r="S12" i="55"/>
  <c r="S10" i="55" s="1"/>
  <c r="W174" i="55"/>
  <c r="M172" i="55"/>
  <c r="W172" i="55" s="1"/>
  <c r="W210" i="55"/>
  <c r="M208" i="55"/>
  <c r="W208" i="55" s="1"/>
  <c r="V12" i="55"/>
  <c r="V10" i="55" s="1"/>
  <c r="C120" i="55"/>
  <c r="R25" i="55"/>
  <c r="C64" i="55" l="1"/>
  <c r="W64" i="55" s="1"/>
  <c r="W66" i="55"/>
  <c r="W156" i="55"/>
  <c r="C154" i="55"/>
  <c r="W154" i="55" s="1"/>
  <c r="W11" i="55"/>
  <c r="C10" i="55"/>
  <c r="C190" i="55"/>
  <c r="W190" i="55" s="1"/>
  <c r="W192" i="55"/>
  <c r="C82" i="55"/>
  <c r="W82" i="55" s="1"/>
  <c r="W84" i="55"/>
  <c r="C100" i="55"/>
  <c r="W100" i="55" s="1"/>
  <c r="W102" i="55"/>
  <c r="W30" i="55"/>
  <c r="C28" i="55"/>
  <c r="W28" i="55" s="1"/>
  <c r="W48" i="55"/>
  <c r="C46" i="55"/>
  <c r="W46" i="55" s="1"/>
  <c r="R10" i="55"/>
  <c r="C118" i="55"/>
  <c r="W118" i="55" s="1"/>
  <c r="W120" i="55"/>
  <c r="M10" i="55"/>
  <c r="W10" i="55" s="1"/>
  <c r="W12" i="55"/>
  <c r="C226" i="55"/>
  <c r="W226" i="55" s="1"/>
  <c r="W228" i="55"/>
  <c r="W246" i="55"/>
  <c r="C244" i="55"/>
  <c r="W244" i="55" s="1"/>
</calcChain>
</file>

<file path=xl/sharedStrings.xml><?xml version="1.0" encoding="utf-8"?>
<sst xmlns="http://schemas.openxmlformats.org/spreadsheetml/2006/main" count="1746" uniqueCount="502">
  <si>
    <t>TT</t>
  </si>
  <si>
    <t>Tổng</t>
  </si>
  <si>
    <t>Tổng cộng</t>
  </si>
  <si>
    <t>Tổng số</t>
  </si>
  <si>
    <t>Huyện, thành phố, thị xã</t>
  </si>
  <si>
    <t>Số hộ</t>
  </si>
  <si>
    <t>Phân loại MH</t>
  </si>
  <si>
    <t>Loại lớn</t>
  </si>
  <si>
    <t>Loại vừa</t>
  </si>
  <si>
    <t>Loại nhỏ</t>
  </si>
  <si>
    <t>TP Hà Tĩnh</t>
  </si>
  <si>
    <t>Vũ Quang</t>
  </si>
  <si>
    <t>Hương Khê</t>
  </si>
  <si>
    <t>Can Lộc</t>
  </si>
  <si>
    <t>Lộc Hà</t>
  </si>
  <si>
    <t>Đức Thọ</t>
  </si>
  <si>
    <t>Nghi Xuân</t>
  </si>
  <si>
    <t>Cẩm Xuyên</t>
  </si>
  <si>
    <t>Kỳ Anh</t>
  </si>
  <si>
    <t>Hương Sơn</t>
  </si>
  <si>
    <t>TX Hồng Lĩnh</t>
  </si>
  <si>
    <t>Thạch Hà</t>
  </si>
  <si>
    <t>Địa phương</t>
  </si>
  <si>
    <t>TX Kỳ Anh</t>
  </si>
  <si>
    <t>I</t>
  </si>
  <si>
    <t>II</t>
  </si>
  <si>
    <t>(Số liệu tính đến ngày 17/7/2015)</t>
  </si>
  <si>
    <t>ĐVT: Triệu đồng</t>
  </si>
  <si>
    <t>Nội dung</t>
  </si>
  <si>
    <t xml:space="preserve">I. Nguồn vốn huy động </t>
  </si>
  <si>
    <t>II. Nguồn vốn đã sử dụng</t>
  </si>
  <si>
    <t>III. Nguồn vốn còn lại chưa sử dụng chuyển kỳ sau</t>
  </si>
  <si>
    <t>Tỷ lệ giải ngân nguồn vốn (%)</t>
  </si>
  <si>
    <t>1. Năm trước chuyển sang</t>
  </si>
  <si>
    <t>2. Huy động trong năm</t>
  </si>
  <si>
    <t>Cộng</t>
  </si>
  <si>
    <t>Nguồn vốn trực tiếp</t>
  </si>
  <si>
    <t>NSTW, tỉnh</t>
  </si>
  <si>
    <t>NS cấp huyện</t>
  </si>
  <si>
    <t>NS cấp xã</t>
  </si>
  <si>
    <t>Trái phiếu</t>
  </si>
  <si>
    <t>Toàn tỉnh</t>
  </si>
  <si>
    <t>-</t>
  </si>
  <si>
    <t>Vốn đầu tư phát triển</t>
  </si>
  <si>
    <t>Vốn sự nghiệp</t>
  </si>
  <si>
    <t>+</t>
  </si>
  <si>
    <t>Hỗ trợ lãi suất</t>
  </si>
  <si>
    <t>Hỗ trợ trực tiếp PTSX</t>
  </si>
  <si>
    <t>Điều chỉnh đề án XD NTM</t>
  </si>
  <si>
    <t>Điều chỉnh đề án PTSX nâng cao thu nhập dân cư nông thôn</t>
  </si>
  <si>
    <t>Hỗ trợ XD mô hình quy mô kinh tế hộ liên kết với DN</t>
  </si>
  <si>
    <t>Hỗ trợ xây dựng mô hình theo tiêu chí các Sở, ngành</t>
  </si>
  <si>
    <t>Hỗ trợ giải quyết vấn đề môi trường</t>
  </si>
  <si>
    <t>Sự nghiệp khác</t>
  </si>
  <si>
    <t>Quản lý, chỉ đạo cấp xã</t>
  </si>
  <si>
    <t>Khu dân cư NTM kiểu mẫu</t>
  </si>
  <si>
    <t>Vườn mẫu</t>
  </si>
  <si>
    <t>Hỗ trợ XD xã NTM kiểu mẫu</t>
  </si>
  <si>
    <t>Hỗ trợ KP sử dụng chế phẩm sinh học Hatimic</t>
  </si>
  <si>
    <t>Kinh phí tuyên truyền</t>
  </si>
  <si>
    <t>Hỗ trợ công tác VS hộ gia đình</t>
  </si>
  <si>
    <t>Huyện Kỳ Anh</t>
  </si>
  <si>
    <t>Kinh phí tuyên truyền, đào tạo, tập huấn</t>
  </si>
  <si>
    <t>Huyện Cẩm Xuyên</t>
  </si>
  <si>
    <t>III</t>
  </si>
  <si>
    <t>IV</t>
  </si>
  <si>
    <t>Huyện Thạch Hà</t>
  </si>
  <si>
    <t>V</t>
  </si>
  <si>
    <t>Huyện Can Lộc</t>
  </si>
  <si>
    <t>VI</t>
  </si>
  <si>
    <t>Huyện Đức Thọ</t>
  </si>
  <si>
    <t>VII</t>
  </si>
  <si>
    <t>Huyện Nghi Xuân</t>
  </si>
  <si>
    <t>VIII</t>
  </si>
  <si>
    <t>Huyện Hương Sơn</t>
  </si>
  <si>
    <t>IX</t>
  </si>
  <si>
    <t>Huyện Hương Khê</t>
  </si>
  <si>
    <t>X</t>
  </si>
  <si>
    <t>Thị xã Hồng Lĩnh</t>
  </si>
  <si>
    <t>XI</t>
  </si>
  <si>
    <t>Huyện Vũ Quang</t>
  </si>
  <si>
    <t>XII</t>
  </si>
  <si>
    <t>Huyện Lộc Hà</t>
  </si>
  <si>
    <t>XIII</t>
  </si>
  <si>
    <t>Thị xã Kỳ Anh</t>
  </si>
  <si>
    <t>BIỂU 10. TỔNG HỢP TIẾN ĐỘ GIẢI NGÂN NGUỒN VỐN TRỰC TIẾP THỰC HIỆN CHƯƠNG TRÌNH MTQG 
XÂY DỰNG NÔNG THÔN MỚI NĂM 2015</t>
  </si>
  <si>
    <t>Địa Phương</t>
  </si>
  <si>
    <t>Số xã không thành lập mới được THT nào</t>
  </si>
  <si>
    <t>Số THT thành lập mới</t>
  </si>
  <si>
    <t>Bình quân THT thành lập mới/xã</t>
  </si>
  <si>
    <t>Số xã không thành lập mới được HTX nào</t>
  </si>
  <si>
    <t>Bình quân HTX thành lập mới/xã</t>
  </si>
  <si>
    <t>Số xã không thành lập mới được DN nào</t>
  </si>
  <si>
    <t xml:space="preserve">Số DN thành lập mới </t>
  </si>
  <si>
    <t>Bình quân DN thành lập mới/xã</t>
  </si>
  <si>
    <t>Luỹ kế từ 01/01/2011 đến nay</t>
  </si>
  <si>
    <t>1/1 xã: Thuận Lộc</t>
  </si>
  <si>
    <t>Bình quân số mô hình/100 hộ</t>
  </si>
  <si>
    <t>nghi xuan</t>
  </si>
  <si>
    <t>thach ha</t>
  </si>
  <si>
    <t>Ky anh</t>
  </si>
  <si>
    <t>Duc tho</t>
  </si>
  <si>
    <t>Luỹ kế từ 01/01/2011
 đến nay</t>
  </si>
  <si>
    <t>Luỹ kế từ 01/01/2011 
đến nay</t>
  </si>
  <si>
    <t>Trong đó: mô hình sản xuất các sản phẩm 
nông nghiệp hàng hóa chủ lực</t>
  </si>
  <si>
    <t>Năm 2017</t>
  </si>
  <si>
    <t>Số xã không thành lập mới được mô hình nào</t>
  </si>
  <si>
    <t>Lũy kế đến nay</t>
  </si>
  <si>
    <t>Số vườn triển khai</t>
  </si>
  <si>
    <t>Số vườn đạt chuẩn</t>
  </si>
  <si>
    <r>
      <t>*</t>
    </r>
    <r>
      <rPr>
        <b/>
        <i/>
        <sz val="10"/>
        <rFont val="Times New Roman"/>
        <family val="1"/>
      </rPr>
      <t xml:space="preserve"> Ghi chú:</t>
    </r>
    <r>
      <rPr>
        <sz val="10"/>
        <rFont val="Times New Roman"/>
        <family val="1"/>
      </rPr>
      <t xml:space="preserve"> Thứ tự các huyện, thành phố, thị xã sắp xếp từ cao đến thấp dựa trên bình quân số mô hình thành lập mới/100 hộ.</t>
    </r>
  </si>
  <si>
    <t>* Ghi chú: Thứ tự các huyện, thành phố, thị xã sắp xếp từ cao đến thấp theo bình quân số THT thành lập mới/xã</t>
  </si>
  <si>
    <t>* Ghi chú: Thứ tự các huyện, thành phố, thị xã sắp xếp từ cao đến thấp theo bình quân số DN thành lập mới/xã</t>
  </si>
  <si>
    <t>htx</t>
  </si>
  <si>
    <t>* Ghi chú: Thứ tự các huyện, thành phố, thị xã sắp xếp từ cao đến thấp theo bình quân số HTX thành lập mới/xã</t>
  </si>
  <si>
    <t>6/6 xã</t>
  </si>
  <si>
    <t>Số HTX thành lập mới</t>
  </si>
  <si>
    <t>25/25 xã</t>
  </si>
  <si>
    <t>21/21 xã</t>
  </si>
  <si>
    <t>27/27 xã</t>
  </si>
  <si>
    <t>158`</t>
  </si>
  <si>
    <t>17/17 xã</t>
  </si>
  <si>
    <t>13/13 xã</t>
  </si>
  <si>
    <t>11/11 xã</t>
  </si>
  <si>
    <t>6/6 xã,</t>
  </si>
  <si>
    <t>17/21 xã, chỉ có 4 xã Phúc Đồng, Hương Đô, Hương Liên, Hà Linh thành lập mới được mô hình</t>
  </si>
  <si>
    <t>6 tháng năm 2019</t>
  </si>
  <si>
    <t>14/25 xã gồm: Cẩm Bình, Cẩm Nam, Cẩm Yên, Cẩm Huy, Cẩm Vịnh, Cẩm Phúc, Cẩm Nhượng, Cẩm Hòa, Cẩm Quang, Cẩm Thịnh, Cẩm Trung, Cẩm Duệ, Cẩm Hà, Cẩm Thạch</t>
  </si>
  <si>
    <t>23/25 xã, gồm: Cẩm Bình, Cẩm Lạc, Cẩm Nam, Cẩm Thăng, Cẩm Quang, Cẩm Yên, Cẩm Huy, Cẩm Vịnh, Cẩm Phúc, Cẩm Nhượng, Cẩm Dương, Cẩm Hòa, Cẩm Hưng, Cẩm Quan, Cẩm Thịnh, Cẩm Trung, Cẩm Lĩnh, Cẩm Minh, Cẩm Sơn, Cẩm Duệ, Cẩm Hà, Cẩm Lộc, Cẩm Thạch</t>
  </si>
  <si>
    <t>14/25 xã, gồm: Cẩm Nam, Cẩm Thăng, Cẩm Yên, Cẩm Dương, Cẩm Hòa, Cẩm Hưng, Cẩm Quan, Cẩm Thịnh, Cẩm Lĩnh, Cẩm Sơn, Cẩm Duệ, Cẩm Hà, Cẩm Lộc, Cẩm Mỹ</t>
  </si>
  <si>
    <t>16/21 xã, gồm: Thiên Lộc, Khánh Lộc, Thanh Lộc, Quang Lộc, Trường Lộc, Vượng Lộc, Tùng Lộc, Trung Lộc, Mỹ Lộc, Sơn Lộc, Yên Lộc, Song Lộc, Kim Lộc, Gia Hanh, Xuân Lộc, Thuần Thiện</t>
  </si>
  <si>
    <t>20/21 xã, gồm: Thiên Lộc, Khánh Lộc, Thanh Lộc, Quang Lộc, Tiến Lộc, Trường Lộc, Vượng Lộc, Tùng Lộc, Thượng Lộc, Trung Lộc, Mỹ Lộc, Sơn Lộc, Yên Lộc, Song Lộc, Kim Lộc, Đồng Lộc, Gia Hanh, Vĩnh Lộc, Xuân Lộc, Phú Lộc, Thuần Thiện</t>
  </si>
  <si>
    <t>19/21 xã, gồm: Khánh Lộc, Thanh Lộc, Quang Lộc, Thường Nga, Trường Lộc, Tùng Lộc, Sơn Lộc, Yên Lộc, Song Lộc, Kim Lộc, Đồng Lộc, Gia Hanh, Vĩnh Lộc, Xuân Lộc, Phú Lộc</t>
  </si>
  <si>
    <t>14/27 xã, gồm: Đức Đồng, Đức Hòa, Đức Lập, Tân Hương, Đức Lâm, Đức Thanh, Bùi Xá, Đức La, Đức Nhân, Liên Minh, Đức Châu, Yên Hồ, Đức Quang, Đức Vĩnh</t>
  </si>
  <si>
    <t>23/27 xã, gồm: Đức Đồng, Đức Lạc, Đức Hòa, Đức Long, Đức Lập, Tân Hương, Đức An, Đức Dũng, Đức Lâm, Trung Lễ, Đức Thủy, Đức Thanh, Tùng Ảnh, Đức Yên, Bùi Xá, Đức La, Đức Nhân, Liên Minh, Đức Tùng, Đức Châu, Yên Hồ, Đức Quang, Đức Vĩnh</t>
  </si>
  <si>
    <t>0 xã</t>
  </si>
  <si>
    <t>18/21 xã, gồm: Hương Trạch, Hương Trà, Hương Đô, Hương Lâm, Hương Liên, Phú Phong, Gia Phố, Hương Vĩnh, Hương Bình, Hương Long, Hương Giang, Hương Thủy, Phúc Đồng, Hòa Hải, Phương Mỹ, Hà Linh, Phú Gia, Hương Xuân.</t>
  </si>
  <si>
    <t>20/21 xã, gồm: Hương Trạch, Hương Trà, Hương Đô, Hương Lâm, Hương Liên, Phú Phong, Gia Phố, Hương Vĩnh, Hương Bình, Hương Long, Hương Giang, Hương Thủy, Phúc Đồng, Hòa Hải, Phương Mỹ, Hà Linh, Phú Gia, Hương Xuân, Lộc Yên, Phương Điền.</t>
  </si>
  <si>
    <t>16/21 xã, gồm: Hương Trạch, Hương Trà, Hương Đô, Hương Lâm, Hương Liên, Phú Phong, Hương Vĩnh, Hương Bình, Hương Thủy, Hòa Hải, Phương Mỹ, Phú Gia, Hương Xuân, Lộc Yên, Phương Điền, Phúc Trạch.</t>
  </si>
  <si>
    <t>16/30 xã, gồm: Sơn Châu, Sơn Tây, Sơn Phú, Sơn Bằng, Sơn Trung, Sơn Tân, Sơn Thuỷ, Sơn Hàm, Sơn Mỹ, Sơn Quang, Sơn Hồng, Sơn Long, Sơn Diệm, Sơn Hà, Sơn Tiến, Sơn Bình.</t>
  </si>
  <si>
    <t>26/30 xã, gồm: Sơn Châu, Sơn Tây, Sơn Kim I, Sơn Phú, Sơn Bằng, Sơn Trung, Sơn Tân, Sơn Thuỷ, Sơn Hoà, Sơn Ninh, Sơn Hàm, Sơn Trường, Sơn Mỹ, Sơn Quang, Sơn Thịnh, Sơn Hồng, Sơn Giang, Sơn Long, Sơn Diệm, Sơn Hà, Sơn An, Sơn Tiến, Sơn Lễ, Sơn Lâm, Sơn Mai, Sơn Trà.</t>
  </si>
  <si>
    <t>25/30 xã, gồm: Sơn Châu, Sơn Tây, Sơn Kim I, Sơn Phú, Sơn Bằng, Sơn Trung, Sơn Tân, Sơn Thuỷ, Sơn Hoà, Sơn Ninh, Sơn Hàm, Sơn Quang, Sơn Thịnh, Sơn Hồng, Sơn Giang, Sơn Diệm, Sơn Hà, Sơn An, Sơn Tiến, Sơn Lễ, Sơn Mai, Sơn Trà, Sơn Kim II, Sơn Lĩnh, Sơn Phúc.</t>
  </si>
  <si>
    <t>26/30 xã, gồm: Sơn Bằng, Sơn Trung, Sơn Tân, Sơn Thuỷ, Sơn Hàm, Sơn Quang, Sơn Thịnh, Sơn Hồng, Sơn An, Sơn Tiến, Sơn Lễ, Sơn Mai, Sơn Trà, Sơn Kim II, Sơn Lĩnh, Sơn Phúc, Sơn Bình, Sơn Trường, Sơn Long, Sơn Mỹ.</t>
  </si>
  <si>
    <t>16/21 xã, gồm: Kỳ Trung, Kỳ Đồng, Kỳ Bắc, Kỳ Châu, Kỳ Hải, Kỳ Tiến, Kỳ Sơn, Kỳ Lạc, Kỳ Xuân, Kỳ Văn, Kỳ Thọ, Kỳ Tây, Kỳ Phú, Kỳ Khang, Kỳ Hợp, Kỳ Giang, Kỳ Thượng.</t>
  </si>
  <si>
    <t>8/21 xã, gồm: Kỳ Trung, Kỳ Hải, Kỳ Lạc, Kỳ Thọ, Kỳ Tây, Kỳ Phú, Kỳ Hợp, Kỳ Thượng.</t>
  </si>
  <si>
    <t>20/21 xã, gồm: Kỳ Trung, Kỳ Thư, Kỳ Đồng, Kỳ Bắc, Kỳ Châu, Kỳ Lâm, Kỳ Hải, Kỳ Tiến, Kỳ Sơn, Kỳ Lạc, Kỳ Xuân, Kỳ Văn, Kỳ Thọ, Kỳ Tây, Kỳ Phú, Kỳ Phong, Kỳ Khang, Kỳ Hợp, Kỳ Giang, Kỳ Thượng.</t>
  </si>
  <si>
    <t>12/13 xã, gồm: Thạch Châu, Thạch Kim, Bình Lộc, Hộ Độ, An Lộc, Mai Phụ, Hồng Lộc, Phù Lưu, Thạch Mỹ, Thạch Bằng, Tân Lộc, Thịnh Lộc.</t>
  </si>
  <si>
    <t>12/17 xã, gồm: Xuân Viên, Xuân Mỹ, Xuân Phổ, Cương Gián, Xuân Hội, Xuân Lĩnh, Xuân Hồng, Cổ Đạm,  Tiên Điền,  Xuân Đan, Xuân Hải, Xuân Liên.</t>
  </si>
  <si>
    <t>14/17 xã, gồm: Xuân Viên, Xuân Mỹ, Xuân Phổ, Cương Gián, Xuân Hội, Xuân Lĩnh, Xuân Lam, Xuân Hồng, Cổ Đạm,  Tiên Điền,  Xuân Đan, Xuân Hải, Xuân Liên, Xuân Trường.</t>
  </si>
  <si>
    <t>14/17 xã, gồm: Xuân Viên, Xuân Mỹ, Xuân Thành,  Xuân Phổ, Cương Gián, Xuân Hội, Xuân Lĩnh, Xuân Lam, Cổ Đạm,  Xuân Giang,  Tiên Điền,  Xuân Đan, Xuân Hải, Xuân Yên.</t>
  </si>
  <si>
    <t>19/30 xã, gồm: Thạch Long, Thạch Văn, Phù Việt, Thạch Tân, Tượng Sơn, Thạch Kênh, Thạch Khê, Thạch Đài, Thạch Tiến, Thạch Ngọc, Ngọc Sơn, Thạch Lưu, Thạch Lâm, Thạch Điền, Thạch Hải, Thạch Xuân, Thạch Hương, Thạch Vĩnh, Nam Hương, Thạch Đỉnh.</t>
  </si>
  <si>
    <t>27/30 xã, gồm: Thạch Long, Thạch Văn, Phù Việt, Thạch Tân, Tượng Sơn, Thạch Kênh, Thạch Liên, Thạch Đài, Thạch Tiến, Thạch Ngọc, Ngọc Sơn, Thạch Sơn, Thạch Thanh, Thạch Lưu, Thạch Lâm, Thạch Điền, Thạch Lạc, Thạch Bàn, Thạch Hải, Thạch Xuân, Thạch Hội, Bắc Sơn, Thạch Vĩnh, Nam Hương, Thạch Thắng, Thạch Trị, Thạch Đỉnh.</t>
  </si>
  <si>
    <t>29/30 xã, gồm: Thạch Long, Thạch Văn, Phù Việt, Thạch Tân, Tượng Sơn, Thạch Kênh, Thạch Liên, Thạch Đài, Thạch Tiến, Thạch Ngọc, Ngọc Sơn, Thạch Sơn, Thạch Thanh, Thạch Lưu, Thạch Lâm, Thạch Điền, Thạch Lạc, Thạch Hải, Thạch Xuân, Thạch Hội, Bắc Sơn, Thạch Vĩnh, Nam Hương, Thạch Thắng, Thạch Trị, Thạch Đỉnh, Thạch Khê, Thạch Hương, Việt Xuyên.</t>
  </si>
  <si>
    <t>28/30 xã, gồm: Thạch Long, Thạch Văn, Phù Việt, Thạch Tân, Tượng Sơn, Thạch Kênh, Thạch Liên, Thạch Tiến, Thạch Ngọc, Ngọc Sơn, Thạch Sơn, Thạch Thanh, Thạch Lưu, Thạch Lâm, Thạch Điền, Thạch Lạc, Thạch Hải, Thạch Xuân, Thạch Hội, Bắc Sơn, Thạch Vĩnh, Nam Hương, Thạch Thắng, Thạch Trị, Thạch Đỉnh, Thạch Khê, Thạch Hương, Thạch Bàn.</t>
  </si>
  <si>
    <t>5/6 xã, gồm: Thạch Bình, Thạch Đồng, Thạch Hưng, Thạch Trung, Thạch Môn</t>
  </si>
  <si>
    <t>7/11 xã, gồm: Hương Minh, Ân Phú, Đức Hương, Đức Bồng, Hương Điền, Hương Thọ, Hương Quang.</t>
  </si>
  <si>
    <t>208 xã</t>
  </si>
  <si>
    <t>218 xã</t>
  </si>
  <si>
    <t>17/27 xã, gồm: Đức Lạng, Đức Lạc, Đức Hòa, Đức Long, Tân Hương, Đức An, Đức Thủy, Đức Thanh, Thái Yên, Đức Yên, Đức La, Đức Nhân, Trường Sơn, Đức Tùng, Đức Châu, Đức Quang, Đức Vĩnh</t>
  </si>
  <si>
    <t>172 xã</t>
  </si>
  <si>
    <t xml:space="preserve">BIỂU 1: TỔNG HỢP CÁC MÔ HÌNH SẢN XUẤT, KINH DOANH CÓ HIỆU QUẢ  THÀNH LẬP
 TRONG 6 THÁNG ĐẦU NĂM 2019 </t>
  </si>
  <si>
    <t>BIỂU 2: TỔNG HỢP KẾT QUẢ THÀNH LẬP MỚI CÁC TỔ HỢP TÁC TRONG THÁNG 6 THÁNG ĐẦU NĂM NĂM 2019 VÀ LŨY KẾ ĐẾN NAY</t>
  </si>
  <si>
    <t>6 tháng đầu năm 2019</t>
  </si>
  <si>
    <t>BIỂU 03: TỔNG HỢP KẾT QUẢ THÀNH LẬP MỚI CÁC HỢP TÁC XÃ TRONG THÁNG 6 THÁNG ĐẦU NĂM NĂM 2019  VÀ LŨY KẾ ĐẾN NAY</t>
  </si>
  <si>
    <t>BIỂU 4: TỔNG HỢP KẾT QUẢ THÀNH LẬP MỚI DOANH NGHIỆP TRONG TRONG THÁNG 6 THÁNG ĐẦU NĂM NĂM 2019  VÀ LŨY KẾ ĐẾN NAY</t>
  </si>
  <si>
    <t>UỶ BAN NHÂN DÂN TỈNH HÀ TĨNH</t>
  </si>
  <si>
    <t xml:space="preserve">         CỘNG HÒA XÃ HỘI CHỦ NGHĨA VIỆT NAM</t>
  </si>
  <si>
    <t>SỞ GIAO THÔNG VẬN TẢI</t>
  </si>
  <si>
    <t xml:space="preserve">         Độc lập - Tự do - Hạnh phúc</t>
  </si>
  <si>
    <t>(Kèm theo Văn bản số ……./SGTVT-KH ngày……tháng….. Năm 2019)</t>
  </si>
  <si>
    <t>Huyện, thị xã,
 thành phố</t>
  </si>
  <si>
    <t>Khối lượng theo kế hoạch UBND tỉnh</t>
  </si>
  <si>
    <t>Kết quả thực hiện lũy kế đến thời điểm báo cáo</t>
  </si>
  <si>
    <t>Mức độ hoàn thành kế hoạch</t>
  </si>
  <si>
    <t>Tăng so với tuần trước</t>
  </si>
  <si>
    <t>Đường giao thông
(km)</t>
  </si>
  <si>
    <t>Trong đó</t>
  </si>
  <si>
    <t>Nâng cấp phục hồi mặt đường BTXM (km)</t>
  </si>
  <si>
    <t>Rãnh thoát nước (km)</t>
  </si>
  <si>
    <t>Rãnh trên đường trục xã</t>
  </si>
  <si>
    <t>Rãnh trên đường trục thôn</t>
  </si>
  <si>
    <t>Tổng khối lượng xi măng 
(tấn)</t>
  </si>
  <si>
    <t>Kinh phí hỗ trợ nâng cấp phục hồi mặt đường BTXM 
(triệu)</t>
  </si>
  <si>
    <t>Đường giao thông (km)</t>
  </si>
  <si>
    <t>Đường giao thông (%)</t>
  </si>
  <si>
    <t>Nâng cấp phục hồi mặt đường BTXM (%)</t>
  </si>
  <si>
    <t>Rãnh thoát nước (%)</t>
  </si>
  <si>
    <t>Đường trục xã  và đường phố (km)</t>
  </si>
  <si>
    <t>Đường trục thôn, xóm và đường ngõ phố
(km)</t>
  </si>
  <si>
    <t>Đường ngõ, xóm và đường ngách hẻm
(km)</t>
  </si>
  <si>
    <t>Đường trục chính nội đồng
(km)</t>
  </si>
  <si>
    <t>Rãnh BTXM có nắp đậy</t>
  </si>
  <si>
    <t>Rãnh BTXM không có nắp đậy</t>
  </si>
  <si>
    <t>Rãnh Gạch xây có nắp đậy</t>
  </si>
  <si>
    <t>Rãnh Gạch xây không có nắp đậy</t>
  </si>
  <si>
    <t>Thành phố Hà Tĩnh</t>
  </si>
  <si>
    <t>Thị xã Hồng Lĩnh</t>
  </si>
  <si>
    <t>Kế hoạch UBND tỉnh giao</t>
  </si>
  <si>
    <t>Khối lượng thực hiện</t>
  </si>
  <si>
    <t>Ghi chú</t>
  </si>
  <si>
    <t>Chiều dài kênh mương (km)</t>
  </si>
  <si>
    <t>Xi măng (tấn)</t>
  </si>
  <si>
    <t>So với kế hoạch tỉnh giao (%)</t>
  </si>
  <si>
    <t>Kỳ Giang 0,6km, Kỳ Thọ 0,2km</t>
  </si>
  <si>
    <t>Cẩm Yên 5,842km, Cẩm Bình 3,92km, Cẩm Quan 1,15km, TT Thiên Cầm 0,35km</t>
  </si>
  <si>
    <t>Thạch Trung 0,2km</t>
  </si>
  <si>
    <t>Ngọc Sơn 0,43km, Thạch Ngọc 0,19km, Thạch Tân 0,6km, Thạch Thắng 1,1km, Thạch Thanh 0,6km, Thạch Tiến 0,6km, Thạch Vĩnh 0,5km, Thạch Xuân 0,8km, Tượng Sơn 0,4km, Nam Hương 0,57km, Thạch Hội 0,8km, Thạch Hương 0,23km, Thạch Lưu 0,55km, Thạch Liên 0,5km, Thạch Lạc 0,2km</t>
  </si>
  <si>
    <t>Thuần Thiện 0,3km, Tùng Lộc 0,3km, Xuân Lộc (0,1km), Thanh Lộc (0,3km), Yên Lộc 0,4km</t>
  </si>
  <si>
    <t>xã Sơn Diệm (0,5km), Sơn Lễ  200m</t>
  </si>
  <si>
    <t>Đức Liên 400m</t>
  </si>
  <si>
    <t>UBND TỈNH HÀ TĨNH</t>
  </si>
  <si>
    <t xml:space="preserve">     SỞ TÀI CHÍNH</t>
  </si>
  <si>
    <t>BIỂU 7: TỔNG HỢP TÌNH HÌNH GIẢI NGÂN NGUỒN VỐN NSTW HỖ TRỢ THỰC HIỆN CHƯƠNG TRÌNH MTQG XÂY DỰNG NÔNG THÔN MỚI NĂM 2019</t>
  </si>
  <si>
    <t>(Số liệu cập nhật đến ngày 30/6/2019)</t>
  </si>
  <si>
    <t>ĐVT: triệu đồng</t>
  </si>
  <si>
    <t>Đơn vị</t>
  </si>
  <si>
    <t>I. Kế hoạch vốn thực hiện năm 2019</t>
  </si>
  <si>
    <t>II. Số vốn đã giải ngân</t>
  </si>
  <si>
    <t>III. Số vốn còn lại chưa giải ngân</t>
  </si>
  <si>
    <t>IV. Tỷ lệ giải ngân</t>
  </si>
  <si>
    <t>1. Số vốn năm trước chuyển sang</t>
  </si>
  <si>
    <t>2. Số vốn bổ sung trong năm</t>
  </si>
  <si>
    <t>Vốn ĐTPT</t>
  </si>
  <si>
    <t>Vốn SN</t>
  </si>
  <si>
    <t>A</t>
  </si>
  <si>
    <t>SỐ VỐN ĐÃ PHÂN BỔ CHI TIẾT</t>
  </si>
  <si>
    <t>KHỐI CÁC ĐƠN VỊ CẤP TỈNH</t>
  </si>
  <si>
    <t>Trung tâm Nước sạch và VSMTNT</t>
  </si>
  <si>
    <t>Công ty CP cấp nước HT</t>
  </si>
  <si>
    <t>Chương trình nước sạch tại cấp huyện</t>
  </si>
  <si>
    <t>Sở Thông tin và Truyền thông</t>
  </si>
  <si>
    <t>Sở KHCN (TT ứng dụng tiến bộ KHCN)</t>
  </si>
  <si>
    <t>VPĐP NTM tỉnh</t>
  </si>
  <si>
    <t>Trường Chính trị Trần Phú</t>
  </si>
  <si>
    <t>Đài Phát thanh - Truyền hình</t>
  </si>
  <si>
    <t>Báo Hà Tĩnh</t>
  </si>
  <si>
    <t>Ủy ban MT Tổ quốc</t>
  </si>
  <si>
    <t>Sở Tài nguyên và Môi trường</t>
  </si>
  <si>
    <t>Hội Liên hiệp Phụ nữ tỉnh</t>
  </si>
  <si>
    <t>Sở Xây dựng</t>
  </si>
  <si>
    <t>Sở Lao động, Thương binh và Xã hội</t>
  </si>
  <si>
    <t>KHỐI CÁC HUYỆN, THÀNH PHỐ, THỊ XÃ</t>
  </si>
  <si>
    <t>Đơn vị SD NS cấp huyện</t>
  </si>
  <si>
    <t>Xã Kỳ Phong</t>
  </si>
  <si>
    <t>Xã Kỳ Bắc</t>
  </si>
  <si>
    <t>Xã Kỳ Tiến</t>
  </si>
  <si>
    <t>Xã Kỳ Xuân</t>
  </si>
  <si>
    <t>Xã Kỳ Giang</t>
  </si>
  <si>
    <t>Xã Kỳ Khang</t>
  </si>
  <si>
    <t>Xã Kỳ Đồng</t>
  </si>
  <si>
    <t>Xã Kỳ Phú</t>
  </si>
  <si>
    <t>Xã Kỳ Thọ</t>
  </si>
  <si>
    <t>Xã Kỳ Thư</t>
  </si>
  <si>
    <t>Xã Kỳ Văn</t>
  </si>
  <si>
    <t>Xã Kỳ Tân</t>
  </si>
  <si>
    <t>Xã Kỳ Châu</t>
  </si>
  <si>
    <t>Xã Kỳ Hải</t>
  </si>
  <si>
    <t>Xã Kỳ Lâm</t>
  </si>
  <si>
    <t>Xã Kỳ Sơn</t>
  </si>
  <si>
    <t>Xã Kỳ Thượng</t>
  </si>
  <si>
    <t>Xã Kỳ Lạc</t>
  </si>
  <si>
    <t>Xã Kỳ Trung</t>
  </si>
  <si>
    <t>Xã Kỳ Hợp</t>
  </si>
  <si>
    <t>Xã Kỳ Tây</t>
  </si>
  <si>
    <t>Xã Kỳ Hoa</t>
  </si>
  <si>
    <t>Xã Kỳ Hưng</t>
  </si>
  <si>
    <t>Xã Kỳ Hà</t>
  </si>
  <si>
    <t>Xã Kỳ Ninh</t>
  </si>
  <si>
    <t>Xã Kỳ Lợi</t>
  </si>
  <si>
    <t>Xã Kỳ Nam</t>
  </si>
  <si>
    <t>Xã Cẩm Bình</t>
  </si>
  <si>
    <t>Xã Cẩm Huy</t>
  </si>
  <si>
    <t>Xã Cẩm Lạc</t>
  </si>
  <si>
    <t>Xã Cẩm Nam</t>
  </si>
  <si>
    <t>Xã Cẩm Quang</t>
  </si>
  <si>
    <t>Xã Cẩm Thành</t>
  </si>
  <si>
    <t>Xã Cẩm Thăng</t>
  </si>
  <si>
    <t>Xã Cẩm Vịnh</t>
  </si>
  <si>
    <t>Xã Cẩm Yên</t>
  </si>
  <si>
    <t>Xã Cẩm Phúc</t>
  </si>
  <si>
    <t>Xã Cẩm Hưng</t>
  </si>
  <si>
    <t>Xã Cẩm Dương</t>
  </si>
  <si>
    <t>Xã Cẩm Hòa</t>
  </si>
  <si>
    <t>Xã Cẩm Lĩnh</t>
  </si>
  <si>
    <t>Xã Cẩm Lộc</t>
  </si>
  <si>
    <t>Xã Cẩm Nhượng</t>
  </si>
  <si>
    <t>Xã Cẩm Minh</t>
  </si>
  <si>
    <t>Xã Cẩm Thạch</t>
  </si>
  <si>
    <t>Xã Cẩm Duệ</t>
  </si>
  <si>
    <t>Xã Cẩm Hà</t>
  </si>
  <si>
    <t>Xã Cẩm Mỹ</t>
  </si>
  <si>
    <t>Xã Cẩm Quan</t>
  </si>
  <si>
    <t>Xã Cẩm Trung</t>
  </si>
  <si>
    <t>Xã Cẩm Sơn</t>
  </si>
  <si>
    <t>Xã Cẩm Thịnh</t>
  </si>
  <si>
    <t>Xã Thạch Hưng</t>
  </si>
  <si>
    <t>Xã Thạch Đồng</t>
  </si>
  <si>
    <t>Xã Thạch Trung</t>
  </si>
  <si>
    <t>Xã Thạch Hạ</t>
  </si>
  <si>
    <t>Xã Thạch Môn</t>
  </si>
  <si>
    <t>Xã Thạch Bình</t>
  </si>
  <si>
    <t>Xã Thạch Hội</t>
  </si>
  <si>
    <t>Xã Thạch Đỉnh</t>
  </si>
  <si>
    <t>Xã Thạch Hải</t>
  </si>
  <si>
    <t>Xã Thạch Bàn</t>
  </si>
  <si>
    <t>Xã Thạch Trị</t>
  </si>
  <si>
    <t>Xã Thạch Lạc</t>
  </si>
  <si>
    <t>Xã Việt Xuyên</t>
  </si>
  <si>
    <t>Xã Thạch Thắng</t>
  </si>
  <si>
    <t>Xã Thạch Thanh</t>
  </si>
  <si>
    <t>Xã Thạch Tân</t>
  </si>
  <si>
    <t>Xã Tượng Sơn</t>
  </si>
  <si>
    <t>Xã Thạch Đài</t>
  </si>
  <si>
    <t>Xã Thạch Long</t>
  </si>
  <si>
    <t>Xã Thạch Ngọc</t>
  </si>
  <si>
    <t>Xã Thạch Điền</t>
  </si>
  <si>
    <t>Xã Phù Việt</t>
  </si>
  <si>
    <t>Xã Thạch Văn</t>
  </si>
  <si>
    <t>Xã Thạch Khê</t>
  </si>
  <si>
    <t>Xã Thạch Liên</t>
  </si>
  <si>
    <t>Xã Thạch Kênh</t>
  </si>
  <si>
    <t>Xã Thạch Vĩnh</t>
  </si>
  <si>
    <t>Xã Thạch Hương</t>
  </si>
  <si>
    <t>Xã Thạch Sơn</t>
  </si>
  <si>
    <t>Xã Thạch Tiến</t>
  </si>
  <si>
    <t>Xã Nam Hương</t>
  </si>
  <si>
    <t>Xã Thạch Xuân</t>
  </si>
  <si>
    <t>Xã Thạch Lâm</t>
  </si>
  <si>
    <t>Xã Thạch Lưu</t>
  </si>
  <si>
    <t>Xã Ngọc Sơn</t>
  </si>
  <si>
    <t>Xã Bắc Sơn</t>
  </si>
  <si>
    <t>Xã Thường Nga</t>
  </si>
  <si>
    <t>Xã Phú Lộc</t>
  </si>
  <si>
    <t>Xã Song Lộc</t>
  </si>
  <si>
    <t>Xã Trường Lộc</t>
  </si>
  <si>
    <t>Xã Yên Lộc</t>
  </si>
  <si>
    <t>Xã Gia Hanh</t>
  </si>
  <si>
    <t>Xã Kim Lộc</t>
  </si>
  <si>
    <t>Xã Thanh Lộc</t>
  </si>
  <si>
    <t>Xã Vượng Lộc</t>
  </si>
  <si>
    <t>Xã Vĩnh Lộc</t>
  </si>
  <si>
    <t>Xã Khánh Lộc</t>
  </si>
  <si>
    <t>Xã Trung Lộc</t>
  </si>
  <si>
    <t>Xã Thượng Lộc</t>
  </si>
  <si>
    <t>Xã Quang Lộc</t>
  </si>
  <si>
    <t>Xã Sơn Lộc</t>
  </si>
  <si>
    <t>Xã Xuân Lộc</t>
  </si>
  <si>
    <t>Xã Mỹ Lộc</t>
  </si>
  <si>
    <t>Xã Tiến Lộc</t>
  </si>
  <si>
    <t>Xã Thiên Lộc</t>
  </si>
  <si>
    <t>Xã Thuần Thiện</t>
  </si>
  <si>
    <t>Xã Tùng Lộc</t>
  </si>
  <si>
    <t>Xã Đức  Dũng</t>
  </si>
  <si>
    <t>Xã Đức Thanh</t>
  </si>
  <si>
    <t>Xã  Liên Minh</t>
  </si>
  <si>
    <t>Xã  Đức Châu</t>
  </si>
  <si>
    <t>Xã Đức Quang</t>
  </si>
  <si>
    <t>Xã Đức Lập</t>
  </si>
  <si>
    <t xml:space="preserve"> Xã Tân Hương</t>
  </si>
  <si>
    <t>Xã Đức An</t>
  </si>
  <si>
    <t>Xã Đức Lạc</t>
  </si>
  <si>
    <t>Xã Đức Lạng</t>
  </si>
  <si>
    <t>Xã Đức Đồng</t>
  </si>
  <si>
    <t>Xã Đức Hoà</t>
  </si>
  <si>
    <t>Xã Đức Long</t>
  </si>
  <si>
    <t xml:space="preserve"> Xã Đức Lâm</t>
  </si>
  <si>
    <t xml:space="preserve"> Xã Đức Thuỷ</t>
  </si>
  <si>
    <t>Xã Trung Lệ</t>
  </si>
  <si>
    <t xml:space="preserve"> Xã Đức Thịnh</t>
  </si>
  <si>
    <t xml:space="preserve"> Xã Thái Yên</t>
  </si>
  <si>
    <t xml:space="preserve"> Xã Yên Hồ</t>
  </si>
  <si>
    <t xml:space="preserve"> Xã Đức Nhân</t>
  </si>
  <si>
    <t xml:space="preserve"> Xã Bùi Xá</t>
  </si>
  <si>
    <t>Xã  Đức Yên</t>
  </si>
  <si>
    <t xml:space="preserve"> Xã Tùng ảnh</t>
  </si>
  <si>
    <t>Xã Trường Sơn</t>
  </si>
  <si>
    <t xml:space="preserve"> Xã Đức Tùng</t>
  </si>
  <si>
    <t xml:space="preserve"> Xã Đức La</t>
  </si>
  <si>
    <t>Xã  Đức Vĩnh</t>
  </si>
  <si>
    <t>Xã Cương Gián</t>
  </si>
  <si>
    <t>Xã Xuân Hội</t>
  </si>
  <si>
    <t>Xã Xuân Trường</t>
  </si>
  <si>
    <t>Xã Tiên Điền</t>
  </si>
  <si>
    <t>Xã Xuân Viên</t>
  </si>
  <si>
    <t>Xã Xuân Thành</t>
  </si>
  <si>
    <t>Xã Xuân Lam</t>
  </si>
  <si>
    <t>Xã Xuân Hồng</t>
  </si>
  <si>
    <t>Xã Xuân Lĩnh</t>
  </si>
  <si>
    <t>Xã Xuân Giang</t>
  </si>
  <si>
    <t>Xã Xuân Hải</t>
  </si>
  <si>
    <t>Xã Xuân Phổ</t>
  </si>
  <si>
    <t>Xã Xuân Đan</t>
  </si>
  <si>
    <t>Xã Xuân Yên</t>
  </si>
  <si>
    <t>Xã Xuân Mỹ</t>
  </si>
  <si>
    <t>Xã Xuân Liên</t>
  </si>
  <si>
    <t>Xã Cổ Đạm</t>
  </si>
  <si>
    <t>Xã Sơn Hồng</t>
  </si>
  <si>
    <t>Xã Sơn Hà</t>
  </si>
  <si>
    <t>Xã Sơn Hòa</t>
  </si>
  <si>
    <t>Xã Sơn Tân</t>
  </si>
  <si>
    <t>Xã Sơn Hàm</t>
  </si>
  <si>
    <t>Xã Sơn Lâm</t>
  </si>
  <si>
    <t>Xã Sơn An</t>
  </si>
  <si>
    <t>Xã Sơn Mỹ</t>
  </si>
  <si>
    <t>Xã Sơn Diệm</t>
  </si>
  <si>
    <t>Xã Sơn Thủy</t>
  </si>
  <si>
    <t>Xã Sơn Mai</t>
  </si>
  <si>
    <t>Xã Sơn Lễ</t>
  </si>
  <si>
    <t>Xã Sơn Bình</t>
  </si>
  <si>
    <t>Xã Sơn Long</t>
  </si>
  <si>
    <t>Xã Sơn Lĩnh</t>
  </si>
  <si>
    <t>Xã Sơn Ninh</t>
  </si>
  <si>
    <t>Xã Sơn Phúc</t>
  </si>
  <si>
    <t>Xã Sơn Tiến</t>
  </si>
  <si>
    <t>Xã Sơn Trà</t>
  </si>
  <si>
    <t>Xã Sơn Giang</t>
  </si>
  <si>
    <t>Xã Sơn Trường</t>
  </si>
  <si>
    <t>Xã Sơn Thịnh</t>
  </si>
  <si>
    <t>Xã Sơn Châu</t>
  </si>
  <si>
    <t>Xã Sơn Kim 1</t>
  </si>
  <si>
    <t>Xã Sơn Tây</t>
  </si>
  <si>
    <t>Xã Sơn Phú</t>
  </si>
  <si>
    <t>Xã Sơn Bằng</t>
  </si>
  <si>
    <t>Xã Sơn Kim 2</t>
  </si>
  <si>
    <t>Xã Sơn Quang</t>
  </si>
  <si>
    <t>Xã Sơn Trung</t>
  </si>
  <si>
    <t>Xã Phúc Trạch</t>
  </si>
  <si>
    <t>Xã Phú Phong</t>
  </si>
  <si>
    <t>Xã Hương Vĩnh</t>
  </si>
  <si>
    <t>Xã Phú Gia</t>
  </si>
  <si>
    <t>Xã Gia Phố</t>
  </si>
  <si>
    <t>Xã Hương Trà</t>
  </si>
  <si>
    <t>Xã Phúc Đồng</t>
  </si>
  <si>
    <t>Xã Hương Liên</t>
  </si>
  <si>
    <t>Xã Phương Mỹ</t>
  </si>
  <si>
    <t>Xã Hương Lâm</t>
  </si>
  <si>
    <t>Xã Hòa Hải</t>
  </si>
  <si>
    <t>Xã Hà Linh</t>
  </si>
  <si>
    <t>Xã Lộc Yên</t>
  </si>
  <si>
    <t>Xã Hương Thủy</t>
  </si>
  <si>
    <t>Xã Hương Bình</t>
  </si>
  <si>
    <t>Xã Hương Đô</t>
  </si>
  <si>
    <t>Xã Hương Giang</t>
  </si>
  <si>
    <t>Xã Phương Điền</t>
  </si>
  <si>
    <t>Xã Hương Xuân</t>
  </si>
  <si>
    <t>Xã Hương Trạch</t>
  </si>
  <si>
    <t>Xã Hương Long</t>
  </si>
  <si>
    <t>Xã Thuận Lộc</t>
  </si>
  <si>
    <t>Xã Hương Quang</t>
  </si>
  <si>
    <t>Xã Đức Bồng</t>
  </si>
  <si>
    <t>Xã Đức Liên</t>
  </si>
  <si>
    <t>Xã Đức Lĩnh</t>
  </si>
  <si>
    <t>Xã Ân Phú</t>
  </si>
  <si>
    <t>Xã Hương Minh</t>
  </si>
  <si>
    <t>Xã Đức Giang</t>
  </si>
  <si>
    <t>Xã Đức Hương</t>
  </si>
  <si>
    <t>Xã Sơn Thọ</t>
  </si>
  <si>
    <t>Xã Hương Điền</t>
  </si>
  <si>
    <t>Xã Hương Thọ</t>
  </si>
  <si>
    <t>Xã An Lộc</t>
  </si>
  <si>
    <t>Xã ÍCh Hậu</t>
  </si>
  <si>
    <t>Xã Hộ Độ</t>
  </si>
  <si>
    <t>Xã Thạch Châu</t>
  </si>
  <si>
    <t>Xã Thạch Bằng</t>
  </si>
  <si>
    <t>Xã Thạch Mỹ</t>
  </si>
  <si>
    <t>Xã Hồng Lộc</t>
  </si>
  <si>
    <t>Xã Thịnh Lộc</t>
  </si>
  <si>
    <t>Xã Thạch Kim</t>
  </si>
  <si>
    <t>Xã Mai Phụ</t>
  </si>
  <si>
    <t>Xã Tân Lộc</t>
  </si>
  <si>
    <t>Xã Bình Lộc</t>
  </si>
  <si>
    <t>Xã Phù Lưu</t>
  </si>
  <si>
    <t>B</t>
  </si>
  <si>
    <t>SỐ VỐN CHƯA PHÂN BỔ CHI TIẾT</t>
  </si>
  <si>
    <t>Hỗ trợ phát triển HTX</t>
  </si>
  <si>
    <t>Đề án thí điểm hoàn thiện và nhân rộng mô hình BVMT tại các xã ĐBKK theo QĐ số 712/QĐ-TTg</t>
  </si>
  <si>
    <t>Thanh toán nợ đọng XDCB theo QĐ số 2106/QĐ-BKHĐT</t>
  </si>
  <si>
    <t>Chương trình Nước sạch và VSMTNT chưa PB chi tiết</t>
  </si>
  <si>
    <t>Soát xét điều chỉnh quy hoạch NTM</t>
  </si>
  <si>
    <t>Hỗ trợ tái cơ cấu ngành nông nghiệp, PSTX đảm bảo ATTP</t>
  </si>
  <si>
    <t>Xây dựng MH liên kết các sản phẩm NN hàng hóa chủ lực của tỉnh, nông nghiệp CNC</t>
  </si>
  <si>
    <t>Thực hiện Chương trình "Mỗi xã một sản phẩm"</t>
  </si>
  <si>
    <t>Hỗ trợ phát triển ngành nghề nông thôn</t>
  </si>
  <si>
    <t>Xây dựng MH theo tiêu chí ngành và nâng cấp, mở rộng các điểm đến để học tập</t>
  </si>
  <si>
    <t>Hỗ trợ phát triển HTX giai đoạn 2</t>
  </si>
  <si>
    <t>Nâng cao chất lượng đào tạo nghề LĐNT</t>
  </si>
  <si>
    <t>Phát  triển giáo dục ở nông thôn</t>
  </si>
  <si>
    <t>Nâng cao chất lượng đời sống văn hóa của người dân NTM</t>
  </si>
  <si>
    <t>Thực hiện VSMT, khắc phục ô nhiễm và cải thiện môi trường tại các làng nghề</t>
  </si>
  <si>
    <t>Xây dựng MH thí điểm xử lý rác thải hộ gia đình trong khu dân cư kiểu mẫu</t>
  </si>
  <si>
    <t>Kinh phí các báo đài và cơ quan khác</t>
  </si>
  <si>
    <t>Dự phòng thực hiện các nhiệm vụ đột xuất</t>
  </si>
  <si>
    <t>Nguồn năm 2018 chuyển sang chưa PB chi tiết</t>
  </si>
  <si>
    <t>Nguồn NS tỉnh bố trí thực hiện Chương trình nông thôn mới năm 2019</t>
  </si>
  <si>
    <t>TỔNG CỘNG</t>
  </si>
  <si>
    <t>PHỤ LỤC 1: BÁO CÁO  KẾT QUẢ THỰC HIỆN KẾ HOẠCH LÀM ĐƯỜNG GTNT, RÃNH THOÁT NƯỚC, PHỤC HỒI NÂNG CẤP MẶT ĐƯỜNG BTXM ĐẾN NGÀY 04/7/2019</t>
  </si>
  <si>
    <t>(Kèm theo Văn bản số:       /SNN -TL ngày      /7/2019 của Sở Nông nghiệp và PTNT)</t>
  </si>
  <si>
    <t>Đức Đồng 200m, Đức Nhân 160m, Đức Dũng 200m, Đức Quang 700m</t>
  </si>
  <si>
    <t>9/13 xã, gồm: Thạch Châu, Mai Phụ, Hộ Độ, Bình Lộc, Phù Lưu, Hồng Lộc, Tân Lộc, Thạch Bằng, Thạch Mỹ</t>
  </si>
  <si>
    <t>188 xã</t>
  </si>
  <si>
    <t>TỔNG HỢP KHỐI LƯỢNG KIÊN CỐ HÓA KÊNH MƯƠNG NỘI ĐỒNG
THEO CƠ CHẾ HỖ TRỢ XI MĂNG NĂM 2019 (ĐẾN NGÀY 11/7/2019)</t>
  </si>
  <si>
    <t>Xuân Hội 0,16km, Xuân Phổ 0,1km, Xuân Viên 0,6km, Xuân Thành 0,444km</t>
  </si>
</sst>
</file>

<file path=xl/styles.xml><?xml version="1.0" encoding="utf-8"?>
<styleSheet xmlns="http://schemas.openxmlformats.org/spreadsheetml/2006/main" xmlns:mc="http://schemas.openxmlformats.org/markup-compatibility/2006" xmlns:x14ac="http://schemas.microsoft.com/office/spreadsheetml/2009/9/ac" mc:Ignorable="x14ac">
  <numFmts count="12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000"/>
    <numFmt numFmtId="167" formatCode="&quot;?&quot;#,##0;&quot;?&quot;\-#,##0"/>
    <numFmt numFmtId="168" formatCode="_-* #,##0_-;\-* #,##0_-;_-* &quot;-&quot;_-;_-@_-"/>
    <numFmt numFmtId="169" formatCode="&quot;$&quot;#,##0;[Red]\-&quot;$&quot;#,##0"/>
    <numFmt numFmtId="170" formatCode="&quot;\&quot;#,##0.00;[Red]&quot;\&quot;\-#,##0.00"/>
    <numFmt numFmtId="171" formatCode="&quot;\&quot;#,##0;[Red]&quot;\&quot;\-#,##0"/>
    <numFmt numFmtId="172" formatCode="#,##0\ &quot;F&quot;;[Red]\-#,##0\ &quot;F&quot;"/>
    <numFmt numFmtId="173" formatCode="#,##0.00\ &quot;F&quot;;\-#,##0.00\ &quot;F&quot;"/>
    <numFmt numFmtId="174" formatCode="0.000"/>
    <numFmt numFmtId="175" formatCode="\$#,##0\ ;\(\$#,##0\)"/>
    <numFmt numFmtId="176" formatCode="_-&quot;£&quot;* #,##0_-;\-&quot;£&quot;* #,##0_-;_-&quot;£&quot;* &quot;-&quot;_-;_-@_-"/>
    <numFmt numFmtId="177" formatCode="#,##0\ &quot;kr&quot;;\-#,##0\ &quot;kr&quot;"/>
    <numFmt numFmtId="178" formatCode="_-* #,##0.00_-;\-* #,##0.00_-;_-* &quot;-&quot;??_-;_-@_-"/>
    <numFmt numFmtId="179" formatCode="_-&quot;$&quot;* #,##0_-;\-&quot;$&quot;* #,##0_-;_-&quot;$&quot;* &quot;-&quot;_-;_-@_-"/>
    <numFmt numFmtId="180" formatCode="_-&quot;$&quot;* #,##0.00_-;\-&quot;$&quot;* #,##0.00_-;_-&quot;$&quot;* &quot;-&quot;??_-;_-@_-"/>
    <numFmt numFmtId="181" formatCode="_(* #,##0_);_(* \(#,##0\);_(* &quot;-&quot;??_);_(@_)"/>
    <numFmt numFmtId="182" formatCode="0.0"/>
    <numFmt numFmtId="183" formatCode="0.0%"/>
    <numFmt numFmtId="184" formatCode="#,##0.0"/>
    <numFmt numFmtId="185" formatCode="_-&quot;Z$&quot;* #,##0_-;\-&quot;Z$&quot;* #,##0_-;_-&quot;Z$&quot;* &quot;-&quot;_-;_-@_-"/>
    <numFmt numFmtId="186" formatCode="##.##%"/>
    <numFmt numFmtId="187" formatCode="_ * #,##0.00_ ;_ * \-#,##0.00_ ;_ * &quot;-&quot;??_ ;_ @_ "/>
    <numFmt numFmtId="188" formatCode="_ * #,##0_ ;_ * \-#,##0_ ;_ * &quot;-&quot;_ ;_ @_ "/>
    <numFmt numFmtId="189" formatCode="_-* #,##0\ _F_-;\-* #,##0\ _F_-;_-* &quot;-&quot;\ _F_-;_-@_-"/>
    <numFmt numFmtId="190" formatCode="_(&quot;Z$&quot;* #,##0_);_(&quot;Z$&quot;* \(#,##0\);_(&quot;Z$&quot;* &quot;-&quot;_);_(@_)"/>
    <numFmt numFmtId="191" formatCode="_-&quot;ñ&quot;* #,##0_-;\-&quot;ñ&quot;* #,##0_-;_-&quot;ñ&quot;* &quot;-&quot;_-;_-@_-"/>
    <numFmt numFmtId="192" formatCode="_-* #,##0.00\ _F_-;\-* #,##0.00\ _F_-;_-* &quot;-&quot;??\ _F_-;_-@_-"/>
    <numFmt numFmtId="193" formatCode="_-* #,##0.00\ _ñ_-;\-* #,##0.00\ _ñ_-;_-* &quot;-&quot;??\ _ñ_-;_-@_-"/>
    <numFmt numFmtId="194" formatCode="_-* #,##0.00\ _V_N_D_-;\-* #,##0.00\ _V_N_D_-;_-* &quot;-&quot;??\ _V_N_D_-;_-@_-"/>
    <numFmt numFmtId="195" formatCode="_(&quot;$&quot;\ * #,##0_);_(&quot;$&quot;\ * \(#,##0\);_(&quot;$&quot;\ * &quot;-&quot;_);_(@_)"/>
    <numFmt numFmtId="196" formatCode="_-* #,##0\ &quot;F&quot;_-;\-* #,##0\ &quot;F&quot;_-;_-* &quot;-&quot;\ &quot;F&quot;_-;_-@_-"/>
    <numFmt numFmtId="197" formatCode="_-* #,##0\ &quot;ñ&quot;_-;\-* #,##0\ &quot;ñ&quot;_-;_-* &quot;-&quot;\ &quot;ñ&quot;_-;_-@_-"/>
    <numFmt numFmtId="198" formatCode="_-* #,##0\ _ñ_-;\-* #,##0\ _ñ_-;_-* &quot;-&quot;\ _ñ_-;_-@_-"/>
    <numFmt numFmtId="199" formatCode="_-* #,##0\ _V_N_D_-;\-* #,##0\ _V_N_D_-;_-* &quot;-&quot;\ _V_N_D_-;_-@_-"/>
    <numFmt numFmtId="200" formatCode="_ &quot;\&quot;* #,##0_ ;_ &quot;\&quot;* \-#,##0_ ;_ &quot;\&quot;* &quot;-&quot;_ ;_ @_ "/>
    <numFmt numFmtId="201" formatCode="###0"/>
    <numFmt numFmtId="202" formatCode="&quot;Z$&quot;#,##0_);[Red]\(&quot;Z$&quot;#,##0\)"/>
    <numFmt numFmtId="203" formatCode="_-&quot;Z$&quot;* #,##0.00_-;\-&quot;Z$&quot;* #,##0.00_-;_-&quot;Z$&quot;* &quot;-&quot;??_-;_-@_-"/>
    <numFmt numFmtId="204" formatCode="&quot;Z$&quot;#&quot;Z$&quot;##0_);\(&quot;Z$&quot;#&quot;Z$&quot;##0\)"/>
    <numFmt numFmtId="205" formatCode="_(&quot;RM&quot;* #,##0.00_);_(&quot;RM&quot;* \(#,##0.00\);_(&quot;RM&quot;* &quot;-&quot;??_);_(@_)"/>
    <numFmt numFmtId="206" formatCode="_(&quot;RM&quot;* #,##0_);_(&quot;RM&quot;* \(#,##0\);_(&quot;RM&quot;* &quot;-&quot;_);_(@_)"/>
    <numFmt numFmtId="207" formatCode="#,##0.000000"/>
    <numFmt numFmtId="208" formatCode="_ &quot;\&quot;* #,##0.00_ ;_ &quot;\&quot;* \-#,##0.00_ ;_ &quot;\&quot;* &quot;-&quot;??_ ;_ @_ "/>
    <numFmt numFmtId="209" formatCode="_(* #,##0.00000000_);_(* \(#,##0.00000000\);_(* &quot;-&quot;??_);_(@_)"/>
    <numFmt numFmtId="210" formatCode="#,##0.0_);\(#,##0.0\)"/>
    <numFmt numFmtId="211" formatCode="&quot;£&quot;#,##0.00"/>
    <numFmt numFmtId="212" formatCode="_ * #,##0.00_)&quot;£&quot;_ ;_ * \(#,##0.00\)&quot;£&quot;_ ;_ * &quot;-&quot;??_)&quot;£&quot;_ ;_ @_ "/>
    <numFmt numFmtId="213" formatCode="0.0%;\(0.0%\)"/>
    <numFmt numFmtId="214" formatCode="##,###.##"/>
    <numFmt numFmtId="215" formatCode="_-* #,##0.00\ &quot;F&quot;_-;\-* #,##0.00\ &quot;F&quot;_-;_-* &quot;-&quot;??\ &quot;F&quot;_-;_-@_-"/>
    <numFmt numFmtId="216" formatCode="0.000_)"/>
    <numFmt numFmtId="217" formatCode="#,##0;\(#,##0\)"/>
    <numFmt numFmtId="218" formatCode="#,##0.000"/>
    <numFmt numFmtId="219" formatCode="_ &quot;R&quot;\ * #,##0_ ;_ &quot;R&quot;\ * \-#,##0_ ;_ &quot;R&quot;\ * &quot;-&quot;_ ;_ @_ "/>
    <numFmt numFmtId="220" formatCode="&quot;Z$&quot;#,##0.000_);[Red]\(&quot;Z$&quot;#,##0.00\)"/>
    <numFmt numFmtId="221" formatCode="##,##0%"/>
    <numFmt numFmtId="222" formatCode="#,###%"/>
    <numFmt numFmtId="223" formatCode="##.##"/>
    <numFmt numFmtId="224" formatCode="###,###"/>
    <numFmt numFmtId="225" formatCode="###.###"/>
    <numFmt numFmtId="226" formatCode="##,###.####"/>
    <numFmt numFmtId="227" formatCode="\t0.00%"/>
    <numFmt numFmtId="228" formatCode="#0.##"/>
    <numFmt numFmtId="229" formatCode="##,##0.##"/>
    <numFmt numFmtId="230" formatCode="_(\§\g\ #,##0_);_(\§\g\ \(#,##0\);_(\§\g\ &quot;-&quot;??_);_(@_)"/>
    <numFmt numFmtId="231" formatCode="_(\§\g\ #,##0_);_(\§\g\ \(#,##0\);_(\§\g\ &quot;-&quot;_);_(@_)"/>
    <numFmt numFmtId="232" formatCode="_-&quot;F&quot;\ * #,##0.0_-;_-&quot;F&quot;\ * #,##0.0\-;_-&quot;F&quot;\ * &quot;-&quot;??_-;_-@_-"/>
    <numFmt numFmtId="233" formatCode="&quot;\&quot;#,##0.00;[Red]&quot;\&quot;&quot;\&quot;&quot;\&quot;&quot;\&quot;&quot;\&quot;&quot;\&quot;\-#,##0.00"/>
    <numFmt numFmtId="234" formatCode="\t#\ ??/??"/>
    <numFmt numFmtId="235" formatCode="\§\g#,##0_);\(\§\g#,##0\)"/>
    <numFmt numFmtId="236" formatCode="_-[$€-2]* #,##0.00_-;\-[$€-2]* #,##0.00_-;_-[$€-2]* &quot;-&quot;??_-"/>
    <numFmt numFmtId="237" formatCode="_ * #,##0.00_)_d_ ;_ * \(#,##0.00\)_d_ ;_ * &quot;-&quot;??_)_d_ ;_ @_ "/>
    <numFmt numFmtId="238" formatCode="#,##0_);\-#,##0_)"/>
    <numFmt numFmtId="239" formatCode="#."/>
    <numFmt numFmtId="240" formatCode="&quot;Z$&quot;#,##0_);\(&quot;Z$&quot;#,##0\)"/>
    <numFmt numFmtId="241" formatCode="#,##0\ &quot;$&quot;_);\(#,##0\ &quot;$&quot;\)"/>
    <numFmt numFmtId="242" formatCode="mmm"/>
    <numFmt numFmtId="243" formatCode="&quot;R&quot;\ #,##0.00;&quot;R&quot;\ \-#,##0.00"/>
    <numFmt numFmtId="244" formatCode="&quot;D&quot;&quot;D&quot;&quot;D&quot;\ mmm\ &quot;D&quot;__"/>
    <numFmt numFmtId="245" formatCode="#,##0\ &quot;$&quot;_);[Red]\(#,##0\ &quot;$&quot;\)"/>
    <numFmt numFmtId="246" formatCode="&quot;$&quot;###,0&quot;.&quot;00_);[Red]\(&quot;$&quot;###,0&quot;.&quot;00\)"/>
    <numFmt numFmtId="247" formatCode="&quot;\&quot;#,##0;[Red]\-&quot;\&quot;#,##0"/>
    <numFmt numFmtId="248" formatCode="&quot;\&quot;#,##0.00;\-&quot;\&quot;#,##0.00"/>
    <numFmt numFmtId="249" formatCode="#,##0.00_);\-#,##0.00_)"/>
    <numFmt numFmtId="250" formatCode="#,##0.000_);\(#,##0.000\)"/>
    <numFmt numFmtId="251" formatCode="#"/>
    <numFmt numFmtId="252" formatCode="&quot;¡Ì&quot;#,##0;[Red]\-&quot;¡Ì&quot;#,##0"/>
    <numFmt numFmtId="253" formatCode="_(&quot;.&quot;* #&quot;Z$&quot;##0_);_(&quot;.&quot;* \(#&quot;Z$&quot;##0\);_(&quot;.&quot;* &quot;-&quot;_);_(@_)"/>
    <numFmt numFmtId="254" formatCode="&quot;Z$&quot;#&quot;Z$&quot;##0_);[Red]\(&quot;Z$&quot;#&quot;Z$&quot;##0\)"/>
    <numFmt numFmtId="255" formatCode="#,##0.00\ &quot;F&quot;;[Red]\-#,##0.00\ &quot;F&quot;"/>
    <numFmt numFmtId="256" formatCode="&quot;.&quot;#,##0.00_);[Red]\(&quot;.&quot;#,##0.00\)"/>
    <numFmt numFmtId="257" formatCode="#&quot;,&quot;##0.00\ &quot;F&quot;;[Red]\-#&quot;,&quot;##0.00\ &quot;F&quot;"/>
    <numFmt numFmtId="258" formatCode="&quot;£&quot;#,##0;[Red]\-&quot;£&quot;#,##0"/>
    <numFmt numFmtId="259" formatCode="_-* #,##0.0\ _F_-;\-* #,##0.0\ _F_-;_-* &quot;-&quot;??\ _F_-;_-@_-"/>
    <numFmt numFmtId="260" formatCode="_-&quot;£&quot;* #,##0.00_-;\-&quot;£&quot;* #,##0.00_-;_-&quot;£&quot;* &quot;-&quot;??_-;_-@_-"/>
    <numFmt numFmtId="261" formatCode="_(* #,##0.00_ \ \ *);_(* \(#,##0.00\);_(* &quot;-&quot;??_);_(@_)"/>
    <numFmt numFmtId="262" formatCode="0.00000000000E+00;\?"/>
    <numFmt numFmtId="263" formatCode="#,##0\ &quot;FB&quot;;[Red]\-#,##0\ &quot;FB&quot;"/>
    <numFmt numFmtId="264" formatCode="#,##0.00\ \ \ \ "/>
    <numFmt numFmtId="265" formatCode="&quot;£&quot;#,##0;\-&quot;£&quot;#,##0"/>
    <numFmt numFmtId="266" formatCode="&quot;Rp&quot;#,##0.00_);[Red]\(&quot;Rp&quot;#,##0.00\)"/>
    <numFmt numFmtId="267" formatCode="_-* ###,0&quot;.&quot;00\ _F_B_-;\-* ###,0&quot;.&quot;00\ _F_B_-;_-* &quot;-&quot;??\ _F_B_-;_-@_-"/>
    <numFmt numFmtId="268" formatCode="&quot;\&quot;#,##0;&quot;\&quot;\-#,##0"/>
    <numFmt numFmtId="269" formatCode="#,##0.00\ \ "/>
    <numFmt numFmtId="270" formatCode="#,##0\ &quot;F&quot;;\-#,##0\ &quot;F&quot;"/>
    <numFmt numFmtId="271" formatCode="#,##0.0\½"/>
    <numFmt numFmtId="272" formatCode="_-* ###,0&quot;.&quot;00_-;\-* ###,0&quot;.&quot;00_-;_-* &quot;-&quot;??_-;_-@_-"/>
    <numFmt numFmtId="273" formatCode="_-* #,##0\ _F_-;\-* #,##0\ _F_-;_-* &quot;-&quot;??\ _F_-;_-@_-"/>
    <numFmt numFmtId="274" formatCode="&quot;$&quot;#,##0;\-&quot;$&quot;#,##0"/>
    <numFmt numFmtId="275" formatCode="0.000\ "/>
    <numFmt numFmtId="276" formatCode="#,##0\ &quot;Lt&quot;;[Red]\-#,##0\ &quot;Lt&quot;"/>
    <numFmt numFmtId="277" formatCode="&quot;\&quot;#,##0;&quot;\&quot;&quot;\&quot;&quot;\&quot;&quot;\&quot;&quot;\&quot;&quot;\&quot;&quot;\&quot;\-#,##0"/>
    <numFmt numFmtId="278" formatCode="_(&quot;Z$&quot;* #,##0.00_);_(&quot;Z$&quot;* \(#,##0.00\);_(&quot;Z$&quot;* &quot;-&quot;??_);_(@_)"/>
    <numFmt numFmtId="279" formatCode="_-* #,##0\ _₫_-;\-* #,##0\ _₫_-;_-* &quot;-&quot;??\ _₫_-;_-@_-"/>
    <numFmt numFmtId="280" formatCode="\$#,##0_);\(\$#,##0\)"/>
  </numFmts>
  <fonts count="260">
    <font>
      <sz val="10"/>
      <color theme="1"/>
      <name val=".VnTime"/>
      <family val="2"/>
    </font>
    <font>
      <sz val="11"/>
      <color theme="1"/>
      <name val="Calibri"/>
      <family val="2"/>
      <scheme val="minor"/>
    </font>
    <font>
      <sz val="11"/>
      <color indexed="8"/>
      <name val="Calibri"/>
      <family val="2"/>
    </font>
    <font>
      <sz val="11"/>
      <color indexed="8"/>
      <name val="Calibri"/>
      <family val="2"/>
      <charset val="163"/>
    </font>
    <font>
      <sz val="12"/>
      <name val="Times New Roman"/>
      <family val="1"/>
    </font>
    <font>
      <sz val="11"/>
      <name val="??"/>
      <family val="3"/>
    </font>
    <font>
      <sz val="12"/>
      <name val="????"/>
      <charset val="136"/>
    </font>
    <font>
      <sz val="12"/>
      <name val="???"/>
      <family val="3"/>
    </font>
    <font>
      <sz val="12"/>
      <name val="Courier"/>
      <family val="3"/>
    </font>
    <font>
      <sz val="11"/>
      <name val="–¾’©"/>
      <family val="1"/>
      <charset val="128"/>
    </font>
    <font>
      <b/>
      <u/>
      <sz val="14"/>
      <color indexed="8"/>
      <name val=".VnBook-AntiquaH"/>
      <family val="2"/>
    </font>
    <font>
      <sz val="11"/>
      <name val=".VnTime"/>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12"/>
      <name val="¹ÙÅÁÃ¼"/>
      <family val="1"/>
      <charset val="129"/>
    </font>
    <font>
      <sz val="10"/>
      <name val="Arial"/>
      <family val="2"/>
      <charset val="163"/>
    </font>
    <font>
      <sz val="11"/>
      <color indexed="20"/>
      <name val="Calibri"/>
      <family val="2"/>
    </font>
    <font>
      <sz val="12"/>
      <name val="Helv"/>
      <family val="2"/>
    </font>
    <font>
      <sz val="10"/>
      <name val="±¼¸²A¼"/>
      <family val="3"/>
      <charset val="129"/>
    </font>
    <font>
      <sz val="10"/>
      <name val="Arial"/>
      <family val="2"/>
    </font>
    <font>
      <b/>
      <sz val="11"/>
      <color indexed="52"/>
      <name val="Calibri"/>
      <family val="2"/>
    </font>
    <font>
      <sz val="12"/>
      <name val=".VnTime"/>
      <family val="2"/>
    </font>
    <font>
      <sz val="10"/>
      <name val=".VnTime"/>
      <family val="2"/>
    </font>
    <font>
      <sz val="12"/>
      <name val="Times New Roman"/>
      <family val="1"/>
      <charset val="163"/>
    </font>
    <font>
      <sz val="11"/>
      <color indexed="8"/>
      <name val="Times New Roman"/>
      <family val="2"/>
    </font>
    <font>
      <b/>
      <sz val="11"/>
      <color indexed="9"/>
      <name val="Calibri"/>
      <family val="2"/>
    </font>
    <font>
      <i/>
      <sz val="11"/>
      <color indexed="23"/>
      <name val="Calibri"/>
      <family val="2"/>
    </font>
    <font>
      <sz val="11"/>
      <color indexed="17"/>
      <name val="Calibri"/>
      <family val="2"/>
    </font>
    <font>
      <sz val="8"/>
      <name val="Arial"/>
      <family val="2"/>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4"/>
      <name val=".VnTimeH"/>
      <family val="2"/>
    </font>
    <font>
      <sz val="11"/>
      <color indexed="62"/>
      <name val="Calibri"/>
      <family val="2"/>
    </font>
    <font>
      <sz val="11"/>
      <color indexed="52"/>
      <name val="Calibri"/>
      <family val="2"/>
    </font>
    <font>
      <sz val="12"/>
      <name val="Arial"/>
      <family val="2"/>
    </font>
    <font>
      <sz val="11"/>
      <color indexed="60"/>
      <name val="Calibri"/>
      <family val="2"/>
    </font>
    <font>
      <sz val="14"/>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VnArial"/>
      <family val="2"/>
    </font>
    <font>
      <sz val="10"/>
      <name val=" "/>
      <family val="1"/>
      <charset val="136"/>
    </font>
    <font>
      <sz val="14"/>
      <name val="뼻뮝"/>
      <family val="3"/>
    </font>
    <font>
      <sz val="12"/>
      <name val="바탕체"/>
      <family val="3"/>
    </font>
    <font>
      <sz val="12"/>
      <name val="뼻뮝"/>
      <family val="3"/>
    </font>
    <font>
      <sz val="9"/>
      <name val="Arial"/>
      <family val="2"/>
    </font>
    <font>
      <b/>
      <sz val="12"/>
      <name val="Times New Roman"/>
      <family val="1"/>
    </font>
    <font>
      <sz val="10"/>
      <color indexed="8"/>
      <name val=".VnTime"/>
      <family val="2"/>
    </font>
    <font>
      <sz val="12"/>
      <name val="Times New Roman"/>
      <family val="1"/>
    </font>
    <font>
      <sz val="13"/>
      <color indexed="8"/>
      <name val="Times New Roman"/>
      <family val="2"/>
    </font>
    <font>
      <sz val="13"/>
      <color indexed="9"/>
      <name val="Times New Roman"/>
      <family val="2"/>
    </font>
    <font>
      <b/>
      <sz val="13"/>
      <color indexed="63"/>
      <name val="Times New Roman"/>
      <family val="2"/>
    </font>
    <font>
      <sz val="13"/>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b/>
      <sz val="13"/>
      <color indexed="9"/>
      <name val="Times New Roman"/>
      <family val="2"/>
    </font>
    <font>
      <sz val="13"/>
      <color indexed="52"/>
      <name val="Times New Roman"/>
      <family val="2"/>
    </font>
    <font>
      <b/>
      <sz val="13"/>
      <color indexed="52"/>
      <name val="Times New Roman"/>
      <family val="2"/>
    </font>
    <font>
      <b/>
      <sz val="13"/>
      <color indexed="8"/>
      <name val="Times New Roman"/>
      <family val="2"/>
    </font>
    <font>
      <sz val="13"/>
      <color indexed="17"/>
      <name val="Times New Roman"/>
      <family val="2"/>
    </font>
    <font>
      <sz val="13"/>
      <color indexed="60"/>
      <name val="Times New Roman"/>
      <family val="2"/>
    </font>
    <font>
      <sz val="13"/>
      <color indexed="10"/>
      <name val="Times New Roman"/>
      <family val="2"/>
    </font>
    <font>
      <i/>
      <sz val="13"/>
      <color indexed="23"/>
      <name val="Times New Roman"/>
      <family val="2"/>
    </font>
    <font>
      <sz val="13"/>
      <color indexed="20"/>
      <name val="Times New Roman"/>
      <family val="2"/>
    </font>
    <font>
      <sz val="10"/>
      <color indexed="8"/>
      <name val=".VnTime"/>
      <family val="2"/>
    </font>
    <font>
      <sz val="11"/>
      <color indexed="8"/>
      <name val="Calibri"/>
      <family val="2"/>
      <charset val="163"/>
    </font>
    <font>
      <sz val="10"/>
      <name val="Arial"/>
      <family val="2"/>
    </font>
    <font>
      <b/>
      <sz val="11"/>
      <name val="Times New Roman"/>
      <family val="1"/>
    </font>
    <font>
      <sz val="12"/>
      <name val="VNI-Times"/>
    </font>
    <font>
      <sz val="10"/>
      <name val=".VnArial"/>
      <family val="2"/>
    </font>
    <font>
      <sz val="12"/>
      <name val="돋움체"/>
      <family val="3"/>
      <charset val="129"/>
    </font>
    <font>
      <b/>
      <sz val="10"/>
      <name val="SVNtimes new roman"/>
      <family val="2"/>
    </font>
    <font>
      <sz val="12"/>
      <name val="VNtimes New Roman"/>
      <family val="2"/>
    </font>
    <font>
      <sz val="10"/>
      <name val="AngsanaUPC"/>
      <family val="1"/>
    </font>
    <font>
      <sz val="10"/>
      <name val="??"/>
      <family val="3"/>
      <charset val="129"/>
    </font>
    <font>
      <sz val="12"/>
      <name val="????"/>
      <family val="1"/>
      <charset val="136"/>
    </font>
    <font>
      <sz val="12"/>
      <name val="|??¢¥¢¬¨Ï"/>
      <family val="1"/>
      <charset val="129"/>
    </font>
    <font>
      <sz val="14"/>
      <name val="뼻뮝"/>
      <family val="3"/>
      <charset val="129"/>
    </font>
    <font>
      <sz val="10"/>
      <name val="VNI-Times"/>
    </font>
    <font>
      <sz val="10"/>
      <name val="Helv"/>
      <family val="2"/>
    </font>
    <font>
      <sz val="10"/>
      <color indexed="8"/>
      <name val="Arial"/>
      <family val="2"/>
    </font>
    <font>
      <sz val="10"/>
      <name val="MS Sans Serif"/>
      <family val="2"/>
    </font>
    <font>
      <sz val="12"/>
      <name val="???"/>
    </font>
    <font>
      <sz val="12"/>
      <name val=".VnArial"/>
      <family val="2"/>
    </font>
    <font>
      <sz val="11"/>
      <name val="‚l‚r ‚oƒSƒVƒbƒN"/>
      <family val="3"/>
      <charset val="128"/>
    </font>
    <font>
      <sz val="12"/>
      <name val="바탕체"/>
      <family val="1"/>
      <charset val="129"/>
    </font>
    <font>
      <sz val="10"/>
      <name val="Times New Roman"/>
      <family val="1"/>
    </font>
    <font>
      <sz val="14"/>
      <name val="VnTime"/>
    </font>
    <font>
      <b/>
      <u/>
      <sz val="10"/>
      <name val="VNI-Times"/>
    </font>
    <font>
      <b/>
      <sz val="10"/>
      <name val=".VnArial"/>
      <family val="2"/>
    </font>
    <font>
      <sz val="11"/>
      <color indexed="10"/>
      <name val=".VnArial Narrow"/>
      <family val="2"/>
    </font>
    <font>
      <sz val="12"/>
      <name val=".VnArial Narrow"/>
      <family val="2"/>
    </font>
    <font>
      <sz val="10"/>
      <name val="VnTimes"/>
    </font>
    <font>
      <sz val="12"/>
      <color indexed="8"/>
      <name val="¹ÙÅÁÃ¼"/>
      <family val="1"/>
      <charset val="129"/>
    </font>
    <font>
      <sz val="11"/>
      <name val="VNtimes new roman"/>
      <family val="2"/>
    </font>
    <font>
      <sz val="11"/>
      <name val="±¼¸²Ã¼"/>
      <family val="3"/>
      <charset val="129"/>
    </font>
    <font>
      <sz val="8"/>
      <name val="Times New Roman"/>
      <family val="1"/>
    </font>
    <font>
      <sz val="11"/>
      <name val="Arial"/>
      <family val="2"/>
    </font>
    <font>
      <sz val="12"/>
      <name val="¹ÙÅÁÃ¼"/>
      <charset val="129"/>
    </font>
    <font>
      <sz val="12"/>
      <name val="Tms Rmn"/>
    </font>
    <font>
      <sz val="11"/>
      <name val="µ¸¿ò"/>
      <charset val="129"/>
    </font>
    <font>
      <sz val="12"/>
      <name val="System"/>
      <family val="1"/>
      <charset val="129"/>
    </font>
    <font>
      <sz val="10"/>
      <name val="Helv"/>
    </font>
    <font>
      <b/>
      <sz val="10"/>
      <name val="Helv"/>
    </font>
    <font>
      <b/>
      <sz val="8"/>
      <color indexed="12"/>
      <name val="Arial"/>
      <family val="2"/>
    </font>
    <font>
      <sz val="8"/>
      <color indexed="8"/>
      <name val="Arial"/>
      <family val="2"/>
    </font>
    <font>
      <sz val="11"/>
      <name val="Tms Rmn"/>
    </font>
    <font>
      <b/>
      <sz val="13"/>
      <name val=".VnArial Narrow"/>
      <family val="2"/>
    </font>
    <font>
      <sz val="13"/>
      <name val=".VnTime"/>
      <family val="2"/>
    </font>
    <font>
      <sz val="12"/>
      <color indexed="8"/>
      <name val="Times New Roman"/>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8"/>
      <name val="SVNtimes new roman"/>
      <family val="2"/>
    </font>
    <font>
      <sz val="10"/>
      <name val="VNI-Aptima"/>
    </font>
    <font>
      <sz val="10"/>
      <name val="SVNtimes new roman"/>
      <family val="2"/>
    </font>
    <font>
      <sz val="10"/>
      <color indexed="8"/>
      <name val="MS Sans Serif"/>
      <family val="2"/>
    </font>
    <font>
      <sz val="10"/>
      <name val="Arial CE"/>
      <charset val="238"/>
    </font>
    <font>
      <i/>
      <sz val="10"/>
      <name val="Times New Roman"/>
      <family val="1"/>
    </font>
    <font>
      <sz val="10"/>
      <color indexed="16"/>
      <name val="MS Serif"/>
      <family val="1"/>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0"/>
      <name val=".VnArialH"/>
      <family val="2"/>
    </font>
    <font>
      <b/>
      <sz val="12"/>
      <name val=".VnBook-AntiquaH"/>
      <family val="2"/>
    </font>
    <font>
      <b/>
      <sz val="12"/>
      <color indexed="9"/>
      <name val="Tms Rmn"/>
    </font>
    <font>
      <b/>
      <sz val="12"/>
      <name val="Helv"/>
    </font>
    <font>
      <b/>
      <sz val="1"/>
      <color indexed="8"/>
      <name val="Courier"/>
      <family val="3"/>
    </font>
    <font>
      <b/>
      <sz val="8"/>
      <name val="MS Sans Serif"/>
      <family val="2"/>
    </font>
    <font>
      <b/>
      <sz val="10"/>
      <name val=".VnTime"/>
      <family val="2"/>
    </font>
    <font>
      <sz val="12"/>
      <name val="??"/>
      <family val="1"/>
      <charset val="129"/>
    </font>
    <font>
      <sz val="12"/>
      <name val="±¼¸²Ã¼"/>
      <family val="3"/>
      <charset val="129"/>
    </font>
    <font>
      <sz val="10"/>
      <name val="VNI-Helve"/>
    </font>
    <font>
      <u/>
      <sz val="12"/>
      <color indexed="12"/>
      <name val=".VnTime"/>
      <family val="2"/>
    </font>
    <font>
      <sz val="8"/>
      <name val="VNarial"/>
      <family val="2"/>
    </font>
    <font>
      <b/>
      <sz val="11"/>
      <name val="Helv"/>
    </font>
    <font>
      <b/>
      <i/>
      <sz val="12"/>
      <name val=".VnAristote"/>
      <family val="2"/>
    </font>
    <font>
      <sz val="7"/>
      <name val="Small Fonts"/>
      <family val="2"/>
    </font>
    <font>
      <b/>
      <sz val="12"/>
      <name val="VN-NTime"/>
    </font>
    <font>
      <sz val="14"/>
      <name val=".VnTime"/>
      <family val="2"/>
    </font>
    <font>
      <sz val="11"/>
      <name val="VNI-Aptima"/>
    </font>
    <font>
      <b/>
      <sz val="11"/>
      <name val="Arial"/>
      <family val="2"/>
    </font>
    <font>
      <sz val="12"/>
      <name val="Helv"/>
    </font>
    <font>
      <b/>
      <sz val="10"/>
      <name val="MS Sans Serif"/>
      <family val="2"/>
    </font>
    <font>
      <sz val="11"/>
      <name val="VNswitzerlandCondLight"/>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0"/>
      <color indexed="12"/>
      <name val="Arial"/>
      <family val="2"/>
    </font>
    <font>
      <sz val="8"/>
      <name val="MS Sans Serif"/>
      <family val="2"/>
    </font>
    <font>
      <b/>
      <sz val="10.5"/>
      <name val=".VnAvantH"/>
      <family val="2"/>
    </font>
    <font>
      <sz val="10"/>
      <name val="3C_Times_T"/>
    </font>
    <font>
      <sz val="10"/>
      <name val="VNbook-Antiqua"/>
    </font>
    <font>
      <sz val="11"/>
      <color indexed="32"/>
      <name val="VNI-Times"/>
    </font>
    <font>
      <b/>
      <sz val="8"/>
      <color indexed="8"/>
      <name val="Helv"/>
    </font>
    <font>
      <sz val="10"/>
      <name val="Symbol"/>
      <family val="1"/>
      <charset val="2"/>
    </font>
    <font>
      <b/>
      <sz val="10"/>
      <name val="VNI-Univer"/>
    </font>
    <font>
      <b/>
      <sz val="12"/>
      <name val=".VnTime"/>
      <family val="2"/>
    </font>
    <font>
      <sz val="10"/>
      <name val="VnTime"/>
    </font>
    <font>
      <b/>
      <u val="double"/>
      <sz val="12"/>
      <color indexed="12"/>
      <name val=".VnBahamasB"/>
      <family val="2"/>
    </font>
    <font>
      <b/>
      <i/>
      <u/>
      <sz val="12"/>
      <name val=".VnTimeH"/>
      <family val="2"/>
    </font>
    <font>
      <sz val="10"/>
      <name val=".VnArial Narrow"/>
      <family val="2"/>
    </font>
    <font>
      <sz val="9.5"/>
      <name val=".VnBlackH"/>
      <family val="2"/>
    </font>
    <font>
      <b/>
      <sz val="10"/>
      <name val=".VnBahamasBH"/>
      <family val="2"/>
    </font>
    <font>
      <b/>
      <sz val="11"/>
      <name val=".VnArialH"/>
      <family val="2"/>
    </font>
    <font>
      <b/>
      <sz val="10"/>
      <name val=".VnArialH"/>
      <family val="2"/>
    </font>
    <font>
      <b/>
      <sz val="12"/>
      <name val="VNI-Times"/>
    </font>
    <font>
      <sz val="11"/>
      <name val=".VnAvant"/>
      <family val="2"/>
    </font>
    <font>
      <b/>
      <sz val="13"/>
      <color indexed="8"/>
      <name val=".VnTimeH"/>
      <family val="2"/>
    </font>
    <font>
      <sz val="10"/>
      <name val=".VnAvant"/>
      <family val="2"/>
    </font>
    <font>
      <sz val="8"/>
      <name val="VNI-Helve"/>
    </font>
    <font>
      <sz val="10"/>
      <name val="VNtimes new roman"/>
      <family val="2"/>
    </font>
    <font>
      <sz val="14"/>
      <name val="VnTime"/>
      <family val="2"/>
    </font>
    <font>
      <sz val="8"/>
      <name val=".VnTime"/>
      <family val="2"/>
    </font>
    <font>
      <b/>
      <sz val="8"/>
      <name val="VN Helvetica"/>
    </font>
    <font>
      <sz val="9"/>
      <name val=".VnTime"/>
      <family val="2"/>
    </font>
    <font>
      <b/>
      <sz val="10"/>
      <name val="VN AvantGBook"/>
    </font>
    <font>
      <b/>
      <sz val="16"/>
      <name val=".VnTime"/>
      <family val="2"/>
    </font>
    <font>
      <b/>
      <i/>
      <sz val="12"/>
      <name val=".VnTime"/>
      <family val="2"/>
    </font>
    <font>
      <sz val="10"/>
      <name val="명조"/>
      <family val="3"/>
      <charset val="129"/>
    </font>
    <font>
      <u/>
      <sz val="12"/>
      <color indexed="12"/>
      <name val="Times New Roman"/>
      <family val="1"/>
    </font>
    <font>
      <u/>
      <sz val="12"/>
      <color indexed="36"/>
      <name val="Times New Roman"/>
      <family val="1"/>
    </font>
    <font>
      <i/>
      <sz val="12"/>
      <name val="Times New Roman"/>
      <family val="1"/>
    </font>
    <font>
      <sz val="10"/>
      <name val="Arial"/>
      <family val="2"/>
    </font>
    <font>
      <sz val="10"/>
      <name val="VNarial"/>
      <family val="2"/>
    </font>
    <font>
      <sz val="12"/>
      <name val="Arial"/>
      <family val="2"/>
    </font>
    <font>
      <sz val="8"/>
      <color indexed="8"/>
      <name val="Times New Roman"/>
      <family val="1"/>
    </font>
    <font>
      <b/>
      <sz val="14"/>
      <name val="Times New Roman"/>
      <family val="1"/>
    </font>
    <font>
      <b/>
      <i/>
      <sz val="10"/>
      <color indexed="8"/>
      <name val="Times New Roman"/>
      <family val="1"/>
    </font>
    <font>
      <b/>
      <sz val="8"/>
      <name val="Times New Roman"/>
      <family val="1"/>
    </font>
    <font>
      <sz val="12"/>
      <name val="Arial"/>
      <family val="2"/>
    </font>
    <font>
      <sz val="10"/>
      <name val="Arial"/>
      <family val="2"/>
      <charset val="163"/>
    </font>
    <font>
      <sz val="11"/>
      <name val=".VnTime"/>
      <family val="2"/>
    </font>
    <font>
      <sz val="12"/>
      <name val=".VnTime"/>
      <family val="2"/>
    </font>
    <font>
      <b/>
      <sz val="10"/>
      <name val="Times New Roman"/>
      <family val="1"/>
    </font>
    <font>
      <sz val="10"/>
      <color theme="1"/>
      <name val=".VnTime"/>
      <family val="2"/>
    </font>
    <font>
      <sz val="11"/>
      <color theme="1"/>
      <name val="Calibri"/>
      <family val="2"/>
      <scheme val="minor"/>
    </font>
    <font>
      <sz val="11"/>
      <color theme="1"/>
      <name val="Arial"/>
      <family val="2"/>
    </font>
    <font>
      <sz val="14"/>
      <color theme="1"/>
      <name val="Times New Roman"/>
      <family val="2"/>
    </font>
    <font>
      <sz val="11"/>
      <color theme="1"/>
      <name val="Calibri"/>
      <family val="2"/>
    </font>
    <font>
      <b/>
      <sz val="11"/>
      <color theme="1"/>
      <name val="Calibri"/>
      <family val="2"/>
      <scheme val="minor"/>
    </font>
    <font>
      <sz val="8"/>
      <color theme="1"/>
      <name val="Times New Roman"/>
      <family val="1"/>
    </font>
    <font>
      <b/>
      <sz val="8"/>
      <color theme="1"/>
      <name val="Times New Roman"/>
      <family val="1"/>
    </font>
    <font>
      <b/>
      <sz val="12"/>
      <color theme="1"/>
      <name val="Calibri"/>
      <family val="2"/>
      <scheme val="minor"/>
    </font>
    <font>
      <sz val="12"/>
      <color theme="1"/>
      <name val="Times New Roman"/>
      <family val="1"/>
    </font>
    <font>
      <sz val="12"/>
      <color rgb="FFFF0000"/>
      <name val="Times New Roman"/>
      <family val="1"/>
    </font>
    <font>
      <sz val="10"/>
      <color theme="1"/>
      <name val="Times New Roman"/>
      <family val="1"/>
    </font>
    <font>
      <b/>
      <sz val="10"/>
      <color theme="1"/>
      <name val="Times New Roman"/>
      <family val="1"/>
    </font>
    <font>
      <sz val="10"/>
      <color rgb="FFFF0000"/>
      <name val="Times New Roman"/>
      <family val="1"/>
    </font>
    <font>
      <sz val="11"/>
      <color rgb="FFFF0000"/>
      <name val="Times New Roman"/>
      <family val="1"/>
    </font>
    <font>
      <sz val="10"/>
      <color rgb="FFFF0000"/>
      <name val="Times New Roman"/>
      <family val="1"/>
      <charset val="163"/>
    </font>
    <font>
      <b/>
      <sz val="11"/>
      <color rgb="FFFF0000"/>
      <name val="Calibri"/>
      <family val="2"/>
      <scheme val="minor"/>
    </font>
    <font>
      <b/>
      <sz val="10"/>
      <color rgb="FFFF0000"/>
      <name val="Calibri"/>
      <family val="2"/>
      <scheme val="minor"/>
    </font>
    <font>
      <b/>
      <i/>
      <sz val="10"/>
      <name val="Times New Roman"/>
      <family val="1"/>
    </font>
    <font>
      <sz val="11"/>
      <name val="Calibri"/>
      <family val="2"/>
      <scheme val="minor"/>
    </font>
    <font>
      <sz val="11"/>
      <name val="Times New Roman"/>
      <family val="1"/>
      <charset val="163"/>
    </font>
    <font>
      <b/>
      <sz val="11"/>
      <name val="Calibri"/>
      <family val="2"/>
      <scheme val="minor"/>
    </font>
    <font>
      <sz val="11"/>
      <name val="Times New Roman"/>
      <family val="1"/>
    </font>
    <font>
      <i/>
      <sz val="11"/>
      <name val="Times New Roman"/>
      <family val="1"/>
      <charset val="163"/>
    </font>
    <font>
      <sz val="10"/>
      <name val="Calibri"/>
      <family val="2"/>
      <scheme val="minor"/>
    </font>
    <font>
      <sz val="10"/>
      <name val="Times New Roman"/>
      <family val="1"/>
      <charset val="163"/>
    </font>
    <font>
      <b/>
      <sz val="10"/>
      <name val="Calibri"/>
      <family val="2"/>
      <scheme val="minor"/>
    </font>
    <font>
      <i/>
      <sz val="10"/>
      <name val="Times New Roman"/>
      <family val="1"/>
      <charset val="163"/>
    </font>
    <font>
      <b/>
      <u/>
      <sz val="11"/>
      <name val="Times New Roman"/>
      <family val="1"/>
    </font>
    <font>
      <b/>
      <sz val="11"/>
      <name val="Times New Roman"/>
      <family val="1"/>
      <charset val="163"/>
    </font>
    <font>
      <b/>
      <i/>
      <sz val="11"/>
      <name val="Times New Roman"/>
      <family val="1"/>
      <charset val="163"/>
    </font>
    <font>
      <b/>
      <i/>
      <sz val="11"/>
      <name val="Times New Roman"/>
      <family val="1"/>
    </font>
    <font>
      <sz val="12"/>
      <color theme="1"/>
      <name val="Times New Roman"/>
      <family val="2"/>
    </font>
    <font>
      <i/>
      <sz val="13"/>
      <name val="Times New Roman"/>
      <family val="1"/>
    </font>
    <font>
      <sz val="14"/>
      <color theme="1"/>
      <name val="Times New Roman"/>
      <family val="1"/>
    </font>
    <font>
      <i/>
      <sz val="11"/>
      <name val="Times New Roman"/>
      <family val="1"/>
    </font>
    <font>
      <sz val="10"/>
      <color rgb="FF000000"/>
      <name val="Times New Roman"/>
      <family val="1"/>
    </font>
    <font>
      <sz val="9"/>
      <color rgb="FFFF0000"/>
      <name val="Times New Roman"/>
      <family val="1"/>
    </font>
    <font>
      <sz val="11"/>
      <color theme="1"/>
      <name val="Times New Roman"/>
      <family val="1"/>
    </font>
    <font>
      <sz val="10"/>
      <name val="Arial"/>
    </font>
    <font>
      <sz val="11"/>
      <color rgb="FF00B0F0"/>
      <name val="Times New Roman"/>
      <family val="1"/>
      <charset val="163"/>
    </font>
    <font>
      <b/>
      <sz val="11"/>
      <color rgb="FF00B0F0"/>
      <name val="Times New Roman"/>
      <family val="1"/>
      <charset val="163"/>
    </font>
    <font>
      <sz val="10"/>
      <color rgb="FF00B0F0"/>
      <name val="Arial"/>
      <family val="2"/>
    </font>
  </fonts>
  <fills count="5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1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64"/>
      </left>
      <right/>
      <top style="thick">
        <color indexed="64"/>
      </top>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right style="medium">
        <color indexed="0"/>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2185">
    <xf numFmtId="0" fontId="0" fillId="0" borderId="0"/>
    <xf numFmtId="185" fontId="77" fillId="0" borderId="0" applyFont="0" applyFill="0" applyBorder="0" applyAlignment="0" applyProtection="0"/>
    <xf numFmtId="0" fontId="25" fillId="0" borderId="0" applyNumberFormat="0" applyFill="0" applyBorder="0" applyAlignment="0" applyProtection="0"/>
    <xf numFmtId="0" fontId="78" fillId="0" borderId="0"/>
    <xf numFmtId="3" fontId="79" fillId="0" borderId="1"/>
    <xf numFmtId="186" fontId="80" fillId="0" borderId="2">
      <alignment horizontal="center"/>
      <protection hidden="1"/>
    </xf>
    <xf numFmtId="186" fontId="80" fillId="0" borderId="2">
      <alignment horizontal="center"/>
      <protection hidden="1"/>
    </xf>
    <xf numFmtId="181" fontId="81" fillId="0" borderId="3" applyFont="0" applyBorder="0"/>
    <xf numFmtId="166" fontId="5" fillId="0" borderId="0" applyFont="0" applyFill="0" applyBorder="0" applyAlignment="0" applyProtection="0"/>
    <xf numFmtId="0" fontId="82" fillId="0" borderId="0" applyFont="0" applyFill="0" applyBorder="0" applyAlignment="0" applyProtection="0"/>
    <xf numFmtId="167" fontId="5" fillId="0" borderId="0" applyFont="0" applyFill="0" applyBorder="0" applyAlignment="0" applyProtection="0"/>
    <xf numFmtId="0" fontId="23" fillId="0" borderId="0" applyNumberFormat="0" applyFill="0" applyBorder="0" applyAlignment="0" applyProtection="0"/>
    <xf numFmtId="187" fontId="82" fillId="0" borderId="0" applyFont="0" applyFill="0" applyBorder="0" applyAlignment="0" applyProtection="0"/>
    <xf numFmtId="0" fontId="83" fillId="0" borderId="4"/>
    <xf numFmtId="188" fontId="82" fillId="0" borderId="0" applyFont="0" applyFill="0" applyBorder="0" applyAlignment="0" applyProtection="0"/>
    <xf numFmtId="168" fontId="84" fillId="0" borderId="0" applyFont="0" applyFill="0" applyBorder="0" applyAlignment="0" applyProtection="0"/>
    <xf numFmtId="178" fontId="84" fillId="0" borderId="0" applyFont="0" applyFill="0" applyBorder="0" applyAlignment="0" applyProtection="0"/>
    <xf numFmtId="178" fontId="6" fillId="0" borderId="0" applyFont="0" applyFill="0" applyBorder="0" applyAlignment="0" applyProtection="0"/>
    <xf numFmtId="169" fontId="8" fillId="0" borderId="0" applyFont="0" applyFill="0" applyBorder="0" applyAlignment="0" applyProtection="0"/>
    <xf numFmtId="0" fontId="8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85" fillId="0" borderId="0"/>
    <xf numFmtId="40" fontId="86" fillId="0" borderId="0" applyFont="0" applyFill="0" applyBorder="0" applyAlignment="0" applyProtection="0"/>
    <xf numFmtId="38" fontId="86" fillId="0" borderId="0" applyFont="0" applyFill="0" applyBorder="0" applyAlignment="0" applyProtection="0"/>
    <xf numFmtId="0" fontId="23" fillId="0" borderId="0" applyNumberFormat="0" applyFill="0" applyBorder="0" applyAlignment="0" applyProtection="0"/>
    <xf numFmtId="168" fontId="25" fillId="0" borderId="0" applyFont="0" applyFill="0" applyBorder="0" applyAlignment="0" applyProtection="0"/>
    <xf numFmtId="0" fontId="23" fillId="0" borderId="0"/>
    <xf numFmtId="42" fontId="87" fillId="0" borderId="0" applyFont="0" applyFill="0" applyBorder="0" applyAlignment="0" applyProtection="0"/>
    <xf numFmtId="0" fontId="88" fillId="0" borderId="0"/>
    <xf numFmtId="189" fontId="25" fillId="0" borderId="0" applyFont="0" applyFill="0" applyBorder="0" applyAlignment="0" applyProtection="0"/>
    <xf numFmtId="42" fontId="87" fillId="0" borderId="0" applyFont="0" applyFill="0" applyBorder="0" applyAlignment="0" applyProtection="0"/>
    <xf numFmtId="0" fontId="88" fillId="0" borderId="0"/>
    <xf numFmtId="42" fontId="87" fillId="0" borderId="0" applyFont="0" applyFill="0" applyBorder="0" applyAlignment="0" applyProtection="0"/>
    <xf numFmtId="0" fontId="89" fillId="0" borderId="0">
      <alignment vertical="top"/>
    </xf>
    <xf numFmtId="0" fontId="26" fillId="0" borderId="0" applyNumberFormat="0" applyFill="0" applyBorder="0" applyAlignment="0" applyProtection="0"/>
    <xf numFmtId="190" fontId="87" fillId="0" borderId="0" applyFont="0" applyFill="0" applyBorder="0" applyAlignment="0" applyProtection="0"/>
    <xf numFmtId="0" fontId="26" fillId="0" borderId="0" applyNumberFormat="0" applyFill="0" applyBorder="0" applyAlignment="0" applyProtection="0"/>
    <xf numFmtId="0" fontId="90"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8" fillId="0" borderId="0"/>
    <xf numFmtId="0" fontId="26" fillId="0" borderId="0" applyNumberFormat="0" applyFill="0" applyBorder="0" applyAlignment="0" applyProtection="0"/>
    <xf numFmtId="0" fontId="88" fillId="0" borderId="0"/>
    <xf numFmtId="0" fontId="88" fillId="0" borderId="0"/>
    <xf numFmtId="0" fontId="90" fillId="0" borderId="0" applyFont="0" applyFill="0" applyBorder="0" applyAlignment="0" applyProtection="0"/>
    <xf numFmtId="0" fontId="88" fillId="0" borderId="0"/>
    <xf numFmtId="0" fontId="90" fillId="0" borderId="0" applyFont="0" applyFill="0" applyBorder="0" applyAlignment="0" applyProtection="0"/>
    <xf numFmtId="0" fontId="26" fillId="0" borderId="0" applyNumberFormat="0" applyFill="0" applyBorder="0" applyAlignment="0" applyProtection="0"/>
    <xf numFmtId="42" fontId="87" fillId="0" borderId="0" applyFont="0" applyFill="0" applyBorder="0" applyAlignment="0" applyProtection="0"/>
    <xf numFmtId="42" fontId="87" fillId="0" borderId="0" applyFont="0" applyFill="0" applyBorder="0" applyAlignment="0" applyProtection="0"/>
    <xf numFmtId="0" fontId="88" fillId="0" borderId="0"/>
    <xf numFmtId="0" fontId="88" fillId="0" borderId="0"/>
    <xf numFmtId="0" fontId="26" fillId="0" borderId="0" applyNumberFormat="0" applyFill="0" applyBorder="0" applyAlignment="0" applyProtection="0"/>
    <xf numFmtId="42" fontId="87" fillId="0" borderId="0" applyFont="0" applyFill="0" applyBorder="0" applyAlignment="0" applyProtection="0"/>
    <xf numFmtId="0" fontId="4" fillId="0" borderId="0"/>
    <xf numFmtId="0" fontId="90"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2" fontId="87" fillId="0" borderId="0" applyFont="0" applyFill="0" applyBorder="0" applyAlignment="0" applyProtection="0"/>
    <xf numFmtId="0" fontId="26" fillId="0" borderId="0" applyNumberFormat="0" applyFill="0" applyBorder="0" applyAlignment="0" applyProtection="0"/>
    <xf numFmtId="0" fontId="90" fillId="0" borderId="0" applyFont="0" applyFill="0" applyBorder="0" applyAlignment="0" applyProtection="0"/>
    <xf numFmtId="0" fontId="88" fillId="0" borderId="0"/>
    <xf numFmtId="0" fontId="88" fillId="0" borderId="0"/>
    <xf numFmtId="0" fontId="88" fillId="0" borderId="0"/>
    <xf numFmtId="0" fontId="90" fillId="0" borderId="0"/>
    <xf numFmtId="0" fontId="90" fillId="0" borderId="0"/>
    <xf numFmtId="0" fontId="88" fillId="0" borderId="0"/>
    <xf numFmtId="42" fontId="87" fillId="0" borderId="0" applyFont="0" applyFill="0" applyBorder="0" applyAlignment="0" applyProtection="0"/>
    <xf numFmtId="0" fontId="26" fillId="0" borderId="0" applyNumberFormat="0" applyFill="0" applyBorder="0" applyAlignment="0" applyProtection="0"/>
    <xf numFmtId="42" fontId="8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91" fontId="77" fillId="0" borderId="0" applyFont="0" applyFill="0" applyBorder="0" applyAlignment="0" applyProtection="0"/>
    <xf numFmtId="185" fontId="77" fillId="0" borderId="0" applyFont="0" applyFill="0" applyBorder="0" applyAlignment="0" applyProtection="0"/>
    <xf numFmtId="178" fontId="77" fillId="0" borderId="0" applyFont="0" applyFill="0" applyBorder="0" applyAlignment="0" applyProtection="0"/>
    <xf numFmtId="192"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192"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192" fontId="87" fillId="0" borderId="0" applyFont="0" applyFill="0" applyBorder="0" applyAlignment="0" applyProtection="0"/>
    <xf numFmtId="43" fontId="87" fillId="0" borderId="0" applyFont="0" applyFill="0" applyBorder="0" applyAlignment="0" applyProtection="0"/>
    <xf numFmtId="192" fontId="87" fillId="0" borderId="0" applyFont="0" applyFill="0" applyBorder="0" applyAlignment="0" applyProtection="0"/>
    <xf numFmtId="43" fontId="87" fillId="0" borderId="0" applyFont="0" applyFill="0" applyBorder="0" applyAlignment="0" applyProtection="0"/>
    <xf numFmtId="193" fontId="87" fillId="0" borderId="0" applyFont="0" applyFill="0" applyBorder="0" applyAlignment="0" applyProtection="0"/>
    <xf numFmtId="194" fontId="87" fillId="0" borderId="0" applyFont="0" applyFill="0" applyBorder="0" applyAlignment="0" applyProtection="0"/>
    <xf numFmtId="43" fontId="87" fillId="0" borderId="0" applyFont="0" applyFill="0" applyBorder="0" applyAlignment="0" applyProtection="0"/>
    <xf numFmtId="168" fontId="77" fillId="0" borderId="0" applyFont="0" applyFill="0" applyBorder="0" applyAlignment="0" applyProtection="0"/>
    <xf numFmtId="42" fontId="87" fillId="0" borderId="0" applyFont="0" applyFill="0" applyBorder="0" applyAlignment="0" applyProtection="0"/>
    <xf numFmtId="42" fontId="87" fillId="0" borderId="0" applyFont="0" applyFill="0" applyBorder="0" applyAlignment="0" applyProtection="0"/>
    <xf numFmtId="195" fontId="87" fillId="0" borderId="0" applyFont="0" applyFill="0" applyBorder="0" applyAlignment="0" applyProtection="0"/>
    <xf numFmtId="196" fontId="77" fillId="0" borderId="0" applyFont="0" applyFill="0" applyBorder="0" applyAlignment="0" applyProtection="0"/>
    <xf numFmtId="196" fontId="87" fillId="0" borderId="0" applyFont="0" applyFill="0" applyBorder="0" applyAlignment="0" applyProtection="0"/>
    <xf numFmtId="197" fontId="87" fillId="0" borderId="0" applyFont="0" applyFill="0" applyBorder="0" applyAlignment="0" applyProtection="0"/>
    <xf numFmtId="190" fontId="87" fillId="0" borderId="0" applyFont="0" applyFill="0" applyBorder="0" applyAlignment="0" applyProtection="0"/>
    <xf numFmtId="192"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192"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192" fontId="87" fillId="0" borderId="0" applyFont="0" applyFill="0" applyBorder="0" applyAlignment="0" applyProtection="0"/>
    <xf numFmtId="43" fontId="87" fillId="0" borderId="0" applyFont="0" applyFill="0" applyBorder="0" applyAlignment="0" applyProtection="0"/>
    <xf numFmtId="192" fontId="87" fillId="0" borderId="0" applyFont="0" applyFill="0" applyBorder="0" applyAlignment="0" applyProtection="0"/>
    <xf numFmtId="43" fontId="87" fillId="0" borderId="0" applyFont="0" applyFill="0" applyBorder="0" applyAlignment="0" applyProtection="0"/>
    <xf numFmtId="193" fontId="87" fillId="0" borderId="0" applyFont="0" applyFill="0" applyBorder="0" applyAlignment="0" applyProtection="0"/>
    <xf numFmtId="178" fontId="77" fillId="0" borderId="0" applyFont="0" applyFill="0" applyBorder="0" applyAlignment="0" applyProtection="0"/>
    <xf numFmtId="194" fontId="87" fillId="0" borderId="0" applyFont="0" applyFill="0" applyBorder="0" applyAlignment="0" applyProtection="0"/>
    <xf numFmtId="43" fontId="87" fillId="0" borderId="0" applyFont="0" applyFill="0" applyBorder="0" applyAlignment="0" applyProtection="0"/>
    <xf numFmtId="189"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89"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89" fontId="87" fillId="0" borderId="0" applyFont="0" applyFill="0" applyBorder="0" applyAlignment="0" applyProtection="0"/>
    <xf numFmtId="41" fontId="87" fillId="0" borderId="0" applyFont="0" applyFill="0" applyBorder="0" applyAlignment="0" applyProtection="0"/>
    <xf numFmtId="189" fontId="87" fillId="0" borderId="0" applyFont="0" applyFill="0" applyBorder="0" applyAlignment="0" applyProtection="0"/>
    <xf numFmtId="41" fontId="87" fillId="0" borderId="0" applyFont="0" applyFill="0" applyBorder="0" applyAlignment="0" applyProtection="0"/>
    <xf numFmtId="198" fontId="87" fillId="0" borderId="0" applyFont="0" applyFill="0" applyBorder="0" applyAlignment="0" applyProtection="0"/>
    <xf numFmtId="199" fontId="87" fillId="0" borderId="0" applyFont="0" applyFill="0" applyBorder="0" applyAlignment="0" applyProtection="0"/>
    <xf numFmtId="41" fontId="87" fillId="0" borderId="0" applyFont="0" applyFill="0" applyBorder="0" applyAlignment="0" applyProtection="0"/>
    <xf numFmtId="42" fontId="87" fillId="0" borderId="0" applyFont="0" applyFill="0" applyBorder="0" applyAlignment="0" applyProtection="0"/>
    <xf numFmtId="195" fontId="87" fillId="0" borderId="0" applyFont="0" applyFill="0" applyBorder="0" applyAlignment="0" applyProtection="0"/>
    <xf numFmtId="196" fontId="77" fillId="0" borderId="0" applyFont="0" applyFill="0" applyBorder="0" applyAlignment="0" applyProtection="0"/>
    <xf numFmtId="196" fontId="87" fillId="0" borderId="0" applyFont="0" applyFill="0" applyBorder="0" applyAlignment="0" applyProtection="0"/>
    <xf numFmtId="197" fontId="87" fillId="0" borderId="0" applyFont="0" applyFill="0" applyBorder="0" applyAlignment="0" applyProtection="0"/>
    <xf numFmtId="168" fontId="77" fillId="0" borderId="0" applyFont="0" applyFill="0" applyBorder="0" applyAlignment="0" applyProtection="0"/>
    <xf numFmtId="190" fontId="87" fillId="0" borderId="0" applyFont="0" applyFill="0" applyBorder="0" applyAlignment="0" applyProtection="0"/>
    <xf numFmtId="178" fontId="77" fillId="0" borderId="0" applyFont="0" applyFill="0" applyBorder="0" applyAlignment="0" applyProtection="0"/>
    <xf numFmtId="189"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89"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89" fontId="87" fillId="0" borderId="0" applyFont="0" applyFill="0" applyBorder="0" applyAlignment="0" applyProtection="0"/>
    <xf numFmtId="41" fontId="87" fillId="0" borderId="0" applyFont="0" applyFill="0" applyBorder="0" applyAlignment="0" applyProtection="0"/>
    <xf numFmtId="189" fontId="87" fillId="0" borderId="0" applyFont="0" applyFill="0" applyBorder="0" applyAlignment="0" applyProtection="0"/>
    <xf numFmtId="41" fontId="87" fillId="0" borderId="0" applyFont="0" applyFill="0" applyBorder="0" applyAlignment="0" applyProtection="0"/>
    <xf numFmtId="198" fontId="87" fillId="0" borderId="0" applyFont="0" applyFill="0" applyBorder="0" applyAlignment="0" applyProtection="0"/>
    <xf numFmtId="199" fontId="87" fillId="0" borderId="0" applyFont="0" applyFill="0" applyBorder="0" applyAlignment="0" applyProtection="0"/>
    <xf numFmtId="41" fontId="87" fillId="0" borderId="0" applyFont="0" applyFill="0" applyBorder="0" applyAlignment="0" applyProtection="0"/>
    <xf numFmtId="192"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192"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192" fontId="87" fillId="0" borderId="0" applyFont="0" applyFill="0" applyBorder="0" applyAlignment="0" applyProtection="0"/>
    <xf numFmtId="43" fontId="87" fillId="0" borderId="0" applyFont="0" applyFill="0" applyBorder="0" applyAlignment="0" applyProtection="0"/>
    <xf numFmtId="192" fontId="87" fillId="0" borderId="0" applyFont="0" applyFill="0" applyBorder="0" applyAlignment="0" applyProtection="0"/>
    <xf numFmtId="43" fontId="87" fillId="0" borderId="0" applyFont="0" applyFill="0" applyBorder="0" applyAlignment="0" applyProtection="0"/>
    <xf numFmtId="193" fontId="87" fillId="0" borderId="0" applyFont="0" applyFill="0" applyBorder="0" applyAlignment="0" applyProtection="0"/>
    <xf numFmtId="194" fontId="87" fillId="0" borderId="0" applyFont="0" applyFill="0" applyBorder="0" applyAlignment="0" applyProtection="0"/>
    <xf numFmtId="43" fontId="87" fillId="0" borderId="0" applyFont="0" applyFill="0" applyBorder="0" applyAlignment="0" applyProtection="0"/>
    <xf numFmtId="168"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91" fontId="77" fillId="0" borderId="0" applyFont="0" applyFill="0" applyBorder="0" applyAlignment="0" applyProtection="0"/>
    <xf numFmtId="185" fontId="7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2" fontId="87" fillId="0" borderId="0" applyFont="0" applyFill="0" applyBorder="0" applyAlignment="0" applyProtection="0"/>
    <xf numFmtId="195" fontId="87" fillId="0" borderId="0" applyFont="0" applyFill="0" applyBorder="0" applyAlignment="0" applyProtection="0"/>
    <xf numFmtId="196" fontId="77" fillId="0" borderId="0" applyFont="0" applyFill="0" applyBorder="0" applyAlignment="0" applyProtection="0"/>
    <xf numFmtId="196" fontId="87" fillId="0" borderId="0" applyFont="0" applyFill="0" applyBorder="0" applyAlignment="0" applyProtection="0"/>
    <xf numFmtId="179" fontId="77" fillId="0" borderId="0" applyFont="0" applyFill="0" applyBorder="0" applyAlignment="0" applyProtection="0"/>
    <xf numFmtId="42" fontId="87" fillId="0" borderId="0" applyFont="0" applyFill="0" applyBorder="0" applyAlignment="0" applyProtection="0"/>
    <xf numFmtId="42" fontId="87" fillId="0" borderId="0" applyFont="0" applyFill="0" applyBorder="0" applyAlignment="0" applyProtection="0"/>
    <xf numFmtId="0" fontId="88" fillId="0" borderId="0"/>
    <xf numFmtId="197" fontId="87" fillId="0" borderId="0" applyFont="0" applyFill="0" applyBorder="0" applyAlignment="0" applyProtection="0"/>
    <xf numFmtId="0" fontId="88" fillId="0" borderId="0"/>
    <xf numFmtId="0" fontId="88" fillId="0" borderId="0"/>
    <xf numFmtId="42" fontId="87" fillId="0" borderId="0" applyFont="0" applyFill="0" applyBorder="0" applyAlignment="0" applyProtection="0"/>
    <xf numFmtId="42" fontId="87" fillId="0" borderId="0" applyFont="0" applyFill="0" applyBorder="0" applyAlignment="0" applyProtection="0"/>
    <xf numFmtId="42" fontId="87" fillId="0" borderId="0" applyFont="0" applyFill="0" applyBorder="0" applyAlignment="0" applyProtection="0"/>
    <xf numFmtId="42" fontId="87" fillId="0" borderId="0" applyFont="0" applyFill="0" applyBorder="0" applyAlignment="0" applyProtection="0"/>
    <xf numFmtId="168" fontId="77" fillId="0" borderId="0" applyFont="0" applyFill="0" applyBorder="0" applyAlignment="0" applyProtection="0"/>
    <xf numFmtId="189"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89"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89" fontId="87" fillId="0" borderId="0" applyFont="0" applyFill="0" applyBorder="0" applyAlignment="0" applyProtection="0"/>
    <xf numFmtId="41" fontId="87" fillId="0" borderId="0" applyFont="0" applyFill="0" applyBorder="0" applyAlignment="0" applyProtection="0"/>
    <xf numFmtId="189" fontId="87" fillId="0" borderId="0" applyFont="0" applyFill="0" applyBorder="0" applyAlignment="0" applyProtection="0"/>
    <xf numFmtId="41" fontId="87" fillId="0" borderId="0" applyFont="0" applyFill="0" applyBorder="0" applyAlignment="0" applyProtection="0"/>
    <xf numFmtId="198" fontId="87" fillId="0" borderId="0" applyFont="0" applyFill="0" applyBorder="0" applyAlignment="0" applyProtection="0"/>
    <xf numFmtId="199" fontId="87" fillId="0" borderId="0" applyFont="0" applyFill="0" applyBorder="0" applyAlignment="0" applyProtection="0"/>
    <xf numFmtId="41" fontId="87" fillId="0" borderId="0" applyFont="0" applyFill="0" applyBorder="0" applyAlignment="0" applyProtection="0"/>
    <xf numFmtId="192"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192"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192" fontId="87" fillId="0" borderId="0" applyFont="0" applyFill="0" applyBorder="0" applyAlignment="0" applyProtection="0"/>
    <xf numFmtId="43" fontId="87" fillId="0" borderId="0" applyFont="0" applyFill="0" applyBorder="0" applyAlignment="0" applyProtection="0"/>
    <xf numFmtId="192" fontId="87" fillId="0" borderId="0" applyFont="0" applyFill="0" applyBorder="0" applyAlignment="0" applyProtection="0"/>
    <xf numFmtId="43" fontId="87" fillId="0" borderId="0" applyFont="0" applyFill="0" applyBorder="0" applyAlignment="0" applyProtection="0"/>
    <xf numFmtId="193" fontId="87" fillId="0" borderId="0" applyFont="0" applyFill="0" applyBorder="0" applyAlignment="0" applyProtection="0"/>
    <xf numFmtId="194" fontId="87" fillId="0" borderId="0" applyFont="0" applyFill="0" applyBorder="0" applyAlignment="0" applyProtection="0"/>
    <xf numFmtId="43" fontId="8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91" fontId="77" fillId="0" borderId="0" applyFont="0" applyFill="0" applyBorder="0" applyAlignment="0" applyProtection="0"/>
    <xf numFmtId="185" fontId="77" fillId="0" borderId="0" applyFont="0" applyFill="0" applyBorder="0" applyAlignment="0" applyProtection="0"/>
    <xf numFmtId="178" fontId="77" fillId="0" borderId="0" applyFont="0" applyFill="0" applyBorder="0" applyAlignment="0" applyProtection="0"/>
    <xf numFmtId="42" fontId="87" fillId="0" borderId="0" applyFont="0" applyFill="0" applyBorder="0" applyAlignment="0" applyProtection="0"/>
    <xf numFmtId="0" fontId="26" fillId="0" borderId="0" applyNumberFormat="0" applyFill="0" applyBorder="0" applyAlignment="0" applyProtection="0"/>
    <xf numFmtId="0" fontId="88" fillId="0" borderId="0"/>
    <xf numFmtId="0" fontId="88" fillId="0" borderId="0"/>
    <xf numFmtId="0" fontId="89" fillId="0" borderId="0">
      <alignment vertical="top"/>
    </xf>
    <xf numFmtId="0" fontId="88" fillId="0" borderId="0"/>
    <xf numFmtId="0" fontId="26" fillId="0" borderId="0" applyNumberFormat="0" applyFill="0" applyBorder="0" applyAlignment="0" applyProtection="0"/>
    <xf numFmtId="0" fontId="88" fillId="0" borderId="0"/>
    <xf numFmtId="0" fontId="26" fillId="0" borderId="0" applyNumberFormat="0" applyFill="0" applyBorder="0" applyAlignment="0" applyProtection="0"/>
    <xf numFmtId="0" fontId="88" fillId="0" borderId="0"/>
    <xf numFmtId="200" fontId="91" fillId="0" borderId="0" applyFont="0" applyFill="0" applyBorder="0" applyAlignment="0" applyProtection="0"/>
    <xf numFmtId="201" fontId="92" fillId="0" borderId="0" applyFont="0" applyFill="0" applyBorder="0" applyAlignment="0" applyProtection="0"/>
    <xf numFmtId="202" fontId="8" fillId="0" borderId="0" applyFont="0" applyFill="0" applyBorder="0" applyAlignment="0" applyProtection="0"/>
    <xf numFmtId="203" fontId="53" fillId="0" borderId="0" applyFont="0" applyFill="0" applyBorder="0" applyAlignment="0" applyProtection="0"/>
    <xf numFmtId="185" fontId="53" fillId="0" borderId="0" applyFont="0" applyFill="0" applyBorder="0" applyAlignment="0" applyProtection="0"/>
    <xf numFmtId="202" fontId="8" fillId="0" borderId="0" applyFont="0" applyFill="0" applyBorder="0" applyAlignment="0" applyProtection="0"/>
    <xf numFmtId="203" fontId="53" fillId="0" borderId="0" applyFont="0" applyFill="0" applyBorder="0" applyAlignment="0" applyProtection="0"/>
    <xf numFmtId="170" fontId="93" fillId="0" borderId="0" applyFont="0" applyFill="0" applyBorder="0" applyAlignment="0" applyProtection="0"/>
    <xf numFmtId="171" fontId="93" fillId="0" borderId="0" applyFont="0" applyFill="0" applyBorder="0" applyAlignment="0" applyProtection="0"/>
    <xf numFmtId="204" fontId="26" fillId="0" borderId="0" applyFont="0" applyFill="0" applyBorder="0" applyAlignment="0" applyProtection="0"/>
    <xf numFmtId="171" fontId="94" fillId="0" borderId="0" applyFont="0" applyFill="0" applyBorder="0" applyAlignment="0" applyProtection="0"/>
    <xf numFmtId="0" fontId="9" fillId="0" borderId="0"/>
    <xf numFmtId="0" fontId="9" fillId="0" borderId="0"/>
    <xf numFmtId="0" fontId="9" fillId="0" borderId="0"/>
    <xf numFmtId="0" fontId="95" fillId="0" borderId="0"/>
    <xf numFmtId="1" fontId="96" fillId="0" borderId="1" applyBorder="0" applyAlignment="0">
      <alignment horizontal="center"/>
    </xf>
    <xf numFmtId="3" fontId="79" fillId="0" borderId="1"/>
    <xf numFmtId="3" fontId="79" fillId="0" borderId="1"/>
    <xf numFmtId="0" fontId="10" fillId="2" borderId="0"/>
    <xf numFmtId="0" fontId="11" fillId="2" borderId="0"/>
    <xf numFmtId="0" fontId="10" fillId="2" borderId="0"/>
    <xf numFmtId="0" fontId="10" fillId="2" borderId="0"/>
    <xf numFmtId="0" fontId="11" fillId="2" borderId="0"/>
    <xf numFmtId="0" fontId="10" fillId="2" borderId="0"/>
    <xf numFmtId="0" fontId="10" fillId="2" borderId="0"/>
    <xf numFmtId="0" fontId="11" fillId="2" borderId="0"/>
    <xf numFmtId="0" fontId="10" fillId="2" borderId="0"/>
    <xf numFmtId="0" fontId="11" fillId="2" borderId="0"/>
    <xf numFmtId="0" fontId="11" fillId="2" borderId="0"/>
    <xf numFmtId="0" fontId="11" fillId="2" borderId="0"/>
    <xf numFmtId="0" fontId="11" fillId="2" borderId="0"/>
    <xf numFmtId="0" fontId="10" fillId="2" borderId="0"/>
    <xf numFmtId="0" fontId="11" fillId="2" borderId="0"/>
    <xf numFmtId="0" fontId="11" fillId="2" borderId="0"/>
    <xf numFmtId="0" fontId="11" fillId="2" borderId="0"/>
    <xf numFmtId="0" fontId="11" fillId="2" borderId="0"/>
    <xf numFmtId="0" fontId="10" fillId="2" borderId="0"/>
    <xf numFmtId="0" fontId="11" fillId="2" borderId="0"/>
    <xf numFmtId="0" fontId="10" fillId="2" borderId="0"/>
    <xf numFmtId="0" fontId="10" fillId="2" borderId="0"/>
    <xf numFmtId="0" fontId="10" fillId="2" borderId="0"/>
    <xf numFmtId="0" fontId="11" fillId="2" borderId="0"/>
    <xf numFmtId="0" fontId="10" fillId="2" borderId="0"/>
    <xf numFmtId="0" fontId="10" fillId="2" borderId="0"/>
    <xf numFmtId="0" fontId="11" fillId="2" borderId="0"/>
    <xf numFmtId="0" fontId="10" fillId="2" borderId="0"/>
    <xf numFmtId="0" fontId="10" fillId="2" borderId="0"/>
    <xf numFmtId="0" fontId="10" fillId="2" borderId="0"/>
    <xf numFmtId="0" fontId="11" fillId="2" borderId="0"/>
    <xf numFmtId="0" fontId="10" fillId="2" borderId="0"/>
    <xf numFmtId="0" fontId="10" fillId="2" borderId="0"/>
    <xf numFmtId="0" fontId="10" fillId="2" borderId="0"/>
    <xf numFmtId="0" fontId="11" fillId="2" borderId="0"/>
    <xf numFmtId="0" fontId="10" fillId="2" borderId="0"/>
    <xf numFmtId="0" fontId="11" fillId="2" borderId="0"/>
    <xf numFmtId="0" fontId="11" fillId="2" borderId="0"/>
    <xf numFmtId="0" fontId="11" fillId="2" borderId="0"/>
    <xf numFmtId="0" fontId="10" fillId="2" borderId="0"/>
    <xf numFmtId="0" fontId="11" fillId="2" borderId="0"/>
    <xf numFmtId="0" fontId="10" fillId="2" borderId="0"/>
    <xf numFmtId="0" fontId="11" fillId="2" borderId="0"/>
    <xf numFmtId="0" fontId="10" fillId="2" borderId="0"/>
    <xf numFmtId="0" fontId="10" fillId="2" borderId="0"/>
    <xf numFmtId="0" fontId="11" fillId="2" borderId="0"/>
    <xf numFmtId="0" fontId="10" fillId="2" borderId="0"/>
    <xf numFmtId="0" fontId="10" fillId="2" borderId="0"/>
    <xf numFmtId="0" fontId="10" fillId="2" borderId="0"/>
    <xf numFmtId="0" fontId="10" fillId="2" borderId="0"/>
    <xf numFmtId="0" fontId="90" fillId="0" borderId="5"/>
    <xf numFmtId="0" fontId="11" fillId="2" borderId="0"/>
    <xf numFmtId="0" fontId="10" fillId="2" borderId="0"/>
    <xf numFmtId="0" fontId="11" fillId="2" borderId="0"/>
    <xf numFmtId="0" fontId="10" fillId="2" borderId="0"/>
    <xf numFmtId="0" fontId="11" fillId="2" borderId="0"/>
    <xf numFmtId="0" fontId="11" fillId="2" borderId="0"/>
    <xf numFmtId="0" fontId="214" fillId="2" borderId="0"/>
    <xf numFmtId="0" fontId="11"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1" fillId="2" borderId="0"/>
    <xf numFmtId="0" fontId="11" fillId="2" borderId="0"/>
    <xf numFmtId="0" fontId="10" fillId="2" borderId="0"/>
    <xf numFmtId="0" fontId="97" fillId="0" borderId="0" applyFont="0" applyFill="0" applyBorder="0" applyAlignment="0">
      <alignment horizontal="left"/>
    </xf>
    <xf numFmtId="0" fontId="10" fillId="2" borderId="0"/>
    <xf numFmtId="0" fontId="10" fillId="2" borderId="0"/>
    <xf numFmtId="0" fontId="10" fillId="2" borderId="0"/>
    <xf numFmtId="0" fontId="10" fillId="2" borderId="0"/>
    <xf numFmtId="0" fontId="11" fillId="2" borderId="0"/>
    <xf numFmtId="0" fontId="11" fillId="2" borderId="0"/>
    <xf numFmtId="0" fontId="10" fillId="2" borderId="0"/>
    <xf numFmtId="0" fontId="11" fillId="2" borderId="0"/>
    <xf numFmtId="0" fontId="11" fillId="2" borderId="0"/>
    <xf numFmtId="0" fontId="25" fillId="2" borderId="0"/>
    <xf numFmtId="0" fontId="25" fillId="2" borderId="0"/>
    <xf numFmtId="0" fontId="10" fillId="2" borderId="0"/>
    <xf numFmtId="0" fontId="10" fillId="2" borderId="0"/>
    <xf numFmtId="0" fontId="10" fillId="2" borderId="0"/>
    <xf numFmtId="0" fontId="11" fillId="2" borderId="0"/>
    <xf numFmtId="0" fontId="11" fillId="2" borderId="0"/>
    <xf numFmtId="0" fontId="11" fillId="2" borderId="0"/>
    <xf numFmtId="0" fontId="10" fillId="2" borderId="0"/>
    <xf numFmtId="0" fontId="11" fillId="2" borderId="0"/>
    <xf numFmtId="0" fontId="11" fillId="2" borderId="0"/>
    <xf numFmtId="0" fontId="10" fillId="2" borderId="0"/>
    <xf numFmtId="0" fontId="11" fillId="2" borderId="0"/>
    <xf numFmtId="0" fontId="11" fillId="2" borderId="0"/>
    <xf numFmtId="0" fontId="214" fillId="2" borderId="0"/>
    <xf numFmtId="0" fontId="11" fillId="2" borderId="0"/>
    <xf numFmtId="0" fontId="10" fillId="2" borderId="0"/>
    <xf numFmtId="0" fontId="11" fillId="2" borderId="0"/>
    <xf numFmtId="0" fontId="11" fillId="2" borderId="0"/>
    <xf numFmtId="0" fontId="10" fillId="2" borderId="0"/>
    <xf numFmtId="0" fontId="11" fillId="2" borderId="0"/>
    <xf numFmtId="0" fontId="10" fillId="2" borderId="0"/>
    <xf numFmtId="0" fontId="11" fillId="2" borderId="0"/>
    <xf numFmtId="0" fontId="11" fillId="2" borderId="0"/>
    <xf numFmtId="0" fontId="11" fillId="2" borderId="0"/>
    <xf numFmtId="0" fontId="11" fillId="2" borderId="0"/>
    <xf numFmtId="0" fontId="11" fillId="2" borderId="0"/>
    <xf numFmtId="0" fontId="10" fillId="2" borderId="0"/>
    <xf numFmtId="0" fontId="11" fillId="2" borderId="0"/>
    <xf numFmtId="0" fontId="11" fillId="2" borderId="0"/>
    <xf numFmtId="0" fontId="11" fillId="2" borderId="0"/>
    <xf numFmtId="0" fontId="97" fillId="0" borderId="0" applyFont="0" applyFill="0" applyBorder="0" applyAlignment="0">
      <alignment horizontal="left"/>
    </xf>
    <xf numFmtId="0" fontId="10" fillId="2" borderId="0"/>
    <xf numFmtId="0" fontId="10" fillId="2" borderId="0"/>
    <xf numFmtId="0" fontId="10" fillId="2" borderId="0"/>
    <xf numFmtId="0" fontId="11" fillId="2" borderId="0"/>
    <xf numFmtId="0" fontId="10" fillId="2" borderId="0"/>
    <xf numFmtId="0" fontId="10" fillId="2" borderId="0"/>
    <xf numFmtId="0" fontId="11" fillId="2" borderId="0"/>
    <xf numFmtId="0" fontId="11" fillId="2" borderId="0"/>
    <xf numFmtId="0" fontId="11" fillId="2" borderId="0"/>
    <xf numFmtId="0" fontId="11" fillId="2" borderId="0"/>
    <xf numFmtId="0" fontId="11" fillId="2" borderId="0"/>
    <xf numFmtId="0" fontId="10" fillId="2" borderId="0"/>
    <xf numFmtId="0" fontId="11" fillId="2" borderId="0"/>
    <xf numFmtId="0" fontId="11" fillId="2" borderId="0"/>
    <xf numFmtId="0" fontId="11" fillId="2" borderId="0"/>
    <xf numFmtId="0" fontId="10" fillId="2" borderId="0"/>
    <xf numFmtId="0" fontId="11" fillId="2" borderId="0"/>
    <xf numFmtId="0" fontId="10" fillId="2" borderId="0"/>
    <xf numFmtId="0" fontId="11" fillId="2" borderId="0"/>
    <xf numFmtId="0" fontId="10" fillId="2" borderId="0"/>
    <xf numFmtId="0" fontId="10" fillId="2" borderId="0"/>
    <xf numFmtId="0" fontId="11" fillId="2" borderId="0"/>
    <xf numFmtId="0" fontId="10" fillId="2" borderId="0"/>
    <xf numFmtId="0" fontId="10" fillId="2" borderId="0"/>
    <xf numFmtId="0" fontId="11" fillId="2" borderId="0"/>
    <xf numFmtId="0" fontId="11" fillId="2" borderId="0"/>
    <xf numFmtId="0" fontId="10" fillId="2" borderId="0"/>
    <xf numFmtId="0" fontId="10" fillId="2" borderId="0"/>
    <xf numFmtId="0" fontId="10" fillId="2" borderId="0"/>
    <xf numFmtId="0" fontId="11" fillId="2" borderId="0"/>
    <xf numFmtId="0" fontId="10" fillId="2" borderId="0"/>
    <xf numFmtId="0" fontId="10" fillId="2" borderId="0"/>
    <xf numFmtId="0" fontId="10" fillId="2" borderId="0"/>
    <xf numFmtId="0" fontId="11" fillId="2" borderId="0"/>
    <xf numFmtId="0" fontId="11" fillId="2" borderId="0"/>
    <xf numFmtId="0" fontId="11" fillId="2" borderId="0"/>
    <xf numFmtId="0" fontId="10" fillId="2" borderId="0"/>
    <xf numFmtId="0" fontId="11" fillId="2" borderId="0"/>
    <xf numFmtId="0" fontId="10" fillId="2" borderId="0"/>
    <xf numFmtId="0" fontId="11" fillId="2" borderId="0"/>
    <xf numFmtId="0" fontId="10" fillId="2" borderId="0"/>
    <xf numFmtId="0" fontId="10" fillId="2" borderId="0"/>
    <xf numFmtId="0" fontId="10" fillId="2" borderId="0"/>
    <xf numFmtId="0" fontId="11" fillId="2" borderId="0"/>
    <xf numFmtId="0" fontId="11" fillId="2" borderId="0"/>
    <xf numFmtId="0" fontId="10" fillId="2" borderId="0"/>
    <xf numFmtId="0" fontId="10" fillId="2" borderId="0"/>
    <xf numFmtId="0" fontId="11" fillId="2" borderId="0"/>
    <xf numFmtId="0" fontId="10" fillId="2" borderId="0"/>
    <xf numFmtId="0" fontId="10" fillId="2" borderId="0"/>
    <xf numFmtId="0" fontId="11" fillId="2" borderId="0"/>
    <xf numFmtId="0" fontId="10" fillId="2" borderId="0"/>
    <xf numFmtId="0" fontId="11" fillId="2" borderId="0"/>
    <xf numFmtId="0" fontId="10" fillId="2" borderId="0"/>
    <xf numFmtId="0" fontId="11" fillId="2" borderId="0"/>
    <xf numFmtId="200" fontId="91" fillId="0" borderId="0" applyFont="0" applyFill="0" applyBorder="0" applyAlignment="0" applyProtection="0"/>
    <xf numFmtId="0" fontId="10" fillId="2" borderId="0"/>
    <xf numFmtId="0" fontId="11" fillId="2" borderId="0"/>
    <xf numFmtId="0" fontId="11" fillId="2" borderId="0"/>
    <xf numFmtId="0" fontId="10" fillId="2" borderId="0"/>
    <xf numFmtId="0" fontId="11" fillId="2" borderId="0"/>
    <xf numFmtId="0" fontId="10" fillId="2" borderId="0"/>
    <xf numFmtId="0" fontId="10" fillId="2" borderId="0"/>
    <xf numFmtId="0" fontId="10" fillId="2" borderId="0"/>
    <xf numFmtId="200" fontId="91" fillId="0" borderId="0" applyFont="0" applyFill="0" applyBorder="0" applyAlignment="0" applyProtection="0"/>
    <xf numFmtId="200" fontId="91" fillId="0" borderId="0" applyFont="0" applyFill="0" applyBorder="0" applyAlignment="0" applyProtection="0"/>
    <xf numFmtId="0" fontId="11" fillId="2" borderId="0"/>
    <xf numFmtId="0" fontId="11" fillId="2" borderId="0"/>
    <xf numFmtId="200" fontId="91" fillId="0" borderId="0" applyFont="0" applyFill="0" applyBorder="0" applyAlignment="0" applyProtection="0"/>
    <xf numFmtId="200" fontId="91" fillId="0" borderId="0" applyFont="0" applyFill="0" applyBorder="0" applyAlignment="0" applyProtection="0"/>
    <xf numFmtId="0" fontId="11" fillId="2" borderId="0"/>
    <xf numFmtId="0" fontId="11" fillId="2" borderId="0"/>
    <xf numFmtId="0" fontId="10" fillId="2" borderId="0"/>
    <xf numFmtId="0" fontId="11" fillId="2" borderId="0"/>
    <xf numFmtId="0" fontId="11" fillId="2" borderId="0"/>
    <xf numFmtId="0" fontId="11" fillId="2" borderId="0"/>
    <xf numFmtId="0" fontId="11" fillId="2" borderId="0"/>
    <xf numFmtId="0" fontId="11" fillId="2" borderId="0"/>
    <xf numFmtId="0" fontId="10" fillId="2" borderId="0"/>
    <xf numFmtId="0" fontId="11" fillId="2" borderId="0"/>
    <xf numFmtId="0" fontId="98" fillId="0" borderId="1" applyNumberFormat="0" applyFont="0" applyBorder="0">
      <alignment horizontal="left" indent="2"/>
    </xf>
    <xf numFmtId="0" fontId="98" fillId="0" borderId="1" applyNumberFormat="0" applyFont="0" applyBorder="0">
      <alignment horizontal="left" indent="2"/>
    </xf>
    <xf numFmtId="0" fontId="10" fillId="2" borderId="0"/>
    <xf numFmtId="0" fontId="98" fillId="0" borderId="1" applyNumberFormat="0" applyFont="0" applyBorder="0">
      <alignment horizontal="left" indent="2"/>
    </xf>
    <xf numFmtId="0" fontId="97" fillId="0" borderId="0" applyFont="0" applyFill="0" applyBorder="0" applyAlignment="0">
      <alignment horizontal="left"/>
    </xf>
    <xf numFmtId="0" fontId="98" fillId="0" borderId="1" applyNumberFormat="0" applyFont="0" applyBorder="0">
      <alignment horizontal="left" indent="2"/>
    </xf>
    <xf numFmtId="0" fontId="10" fillId="2" borderId="0"/>
    <xf numFmtId="0" fontId="97" fillId="0" borderId="0" applyFont="0" applyFill="0" applyBorder="0" applyAlignment="0">
      <alignment horizontal="left"/>
    </xf>
    <xf numFmtId="0" fontId="98" fillId="0" borderId="1" applyNumberFormat="0" applyFont="0" applyBorder="0">
      <alignment horizontal="left" indent="2"/>
    </xf>
    <xf numFmtId="0" fontId="98" fillId="0" borderId="1" applyNumberFormat="0" applyFont="0" applyBorder="0">
      <alignment horizontal="left" indent="2"/>
    </xf>
    <xf numFmtId="9" fontId="7" fillId="0" borderId="0" applyFont="0" applyFill="0" applyBorder="0" applyAlignment="0" applyProtection="0"/>
    <xf numFmtId="9" fontId="51" fillId="0" borderId="0" applyFont="0" applyFill="0" applyBorder="0" applyAlignment="0" applyProtection="0"/>
    <xf numFmtId="49" fontId="99" fillId="0" borderId="6" applyNumberFormat="0" applyFont="0" applyAlignment="0">
      <alignment horizontal="center" vertical="center"/>
    </xf>
    <xf numFmtId="0" fontId="100" fillId="0" borderId="7" applyNumberFormat="0" applyFont="0" applyFill="0" applyBorder="0" applyAlignment="0">
      <alignment horizontal="center"/>
    </xf>
    <xf numFmtId="0" fontId="88" fillId="0" borderId="0">
      <alignment wrapText="1"/>
    </xf>
    <xf numFmtId="0" fontId="101" fillId="0" borderId="0"/>
    <xf numFmtId="9" fontId="102" fillId="0" borderId="0" applyBorder="0" applyAlignment="0" applyProtection="0"/>
    <xf numFmtId="0" fontId="12" fillId="2" borderId="0"/>
    <xf numFmtId="0" fontId="11" fillId="2" borderId="0"/>
    <xf numFmtId="0" fontId="12" fillId="2" borderId="0"/>
    <xf numFmtId="0" fontId="12" fillId="2" borderId="0"/>
    <xf numFmtId="0" fontId="11" fillId="2" borderId="0"/>
    <xf numFmtId="0" fontId="12" fillId="2" borderId="0"/>
    <xf numFmtId="0" fontId="11" fillId="2" borderId="0"/>
    <xf numFmtId="0" fontId="12" fillId="2" borderId="0"/>
    <xf numFmtId="0" fontId="11" fillId="2" borderId="0"/>
    <xf numFmtId="0" fontId="11" fillId="2" borderId="0"/>
    <xf numFmtId="0" fontId="11" fillId="2" borderId="0"/>
    <xf numFmtId="0" fontId="11" fillId="2" borderId="0"/>
    <xf numFmtId="0" fontId="12" fillId="2" borderId="0"/>
    <xf numFmtId="0" fontId="11" fillId="2" borderId="0"/>
    <xf numFmtId="0" fontId="11" fillId="2" borderId="0"/>
    <xf numFmtId="0" fontId="11" fillId="2" borderId="0"/>
    <xf numFmtId="0" fontId="11" fillId="2" borderId="0"/>
    <xf numFmtId="0" fontId="12" fillId="2" borderId="0"/>
    <xf numFmtId="0" fontId="11" fillId="2" borderId="0"/>
    <xf numFmtId="0" fontId="12" fillId="2" borderId="0"/>
    <xf numFmtId="0" fontId="12" fillId="2" borderId="0"/>
    <xf numFmtId="0" fontId="12" fillId="2" borderId="0"/>
    <xf numFmtId="0" fontId="11" fillId="2" borderId="0"/>
    <xf numFmtId="0" fontId="12" fillId="2" borderId="0"/>
    <xf numFmtId="0" fontId="12" fillId="2" borderId="0"/>
    <xf numFmtId="0" fontId="11" fillId="2" borderId="0"/>
    <xf numFmtId="0" fontId="12" fillId="2" borderId="0"/>
    <xf numFmtId="0" fontId="12" fillId="2" borderId="0"/>
    <xf numFmtId="0" fontId="12" fillId="2" borderId="0"/>
    <xf numFmtId="0" fontId="11" fillId="2" borderId="0"/>
    <xf numFmtId="0" fontId="12" fillId="2" borderId="0"/>
    <xf numFmtId="0" fontId="12" fillId="2" borderId="0"/>
    <xf numFmtId="0" fontId="12" fillId="2" borderId="0"/>
    <xf numFmtId="0" fontId="11" fillId="2" borderId="0"/>
    <xf numFmtId="0" fontId="12" fillId="2" borderId="0"/>
    <xf numFmtId="0" fontId="11" fillId="2" borderId="0"/>
    <xf numFmtId="0" fontId="11" fillId="2" borderId="0"/>
    <xf numFmtId="0" fontId="11" fillId="2" borderId="0"/>
    <xf numFmtId="0" fontId="12" fillId="2" borderId="0"/>
    <xf numFmtId="0" fontId="11" fillId="2" borderId="0"/>
    <xf numFmtId="0" fontId="12" fillId="2" borderId="0"/>
    <xf numFmtId="0" fontId="11" fillId="2" borderId="0"/>
    <xf numFmtId="0" fontId="12" fillId="2" borderId="0"/>
    <xf numFmtId="0" fontId="12" fillId="2" borderId="0"/>
    <xf numFmtId="0" fontId="11" fillId="2" borderId="0"/>
    <xf numFmtId="0" fontId="12" fillId="2" borderId="0"/>
    <xf numFmtId="0" fontId="12" fillId="2" borderId="0"/>
    <xf numFmtId="0" fontId="12" fillId="2" borderId="0"/>
    <xf numFmtId="0" fontId="12" fillId="2" borderId="0"/>
    <xf numFmtId="0" fontId="11" fillId="2" borderId="0"/>
    <xf numFmtId="0" fontId="12" fillId="2" borderId="0"/>
    <xf numFmtId="0" fontId="11" fillId="2" borderId="0"/>
    <xf numFmtId="0" fontId="12" fillId="2" borderId="0"/>
    <xf numFmtId="0" fontId="11" fillId="2" borderId="0"/>
    <xf numFmtId="0" fontId="11" fillId="2" borderId="0"/>
    <xf numFmtId="0" fontId="214" fillId="2" borderId="0"/>
    <xf numFmtId="0" fontId="11"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1" fillId="2" borderId="0"/>
    <xf numFmtId="0" fontId="11" fillId="2" borderId="0"/>
    <xf numFmtId="0" fontId="12" fillId="2" borderId="0"/>
    <xf numFmtId="0" fontId="12" fillId="2" borderId="0"/>
    <xf numFmtId="0" fontId="12" fillId="2" borderId="0"/>
    <xf numFmtId="0" fontId="12" fillId="2" borderId="0"/>
    <xf numFmtId="0" fontId="12" fillId="2" borderId="0"/>
    <xf numFmtId="0" fontId="11" fillId="2" borderId="0"/>
    <xf numFmtId="0" fontId="11" fillId="2" borderId="0"/>
    <xf numFmtId="0" fontId="12" fillId="2" borderId="0"/>
    <xf numFmtId="0" fontId="11" fillId="2" borderId="0"/>
    <xf numFmtId="0" fontId="11" fillId="2" borderId="0"/>
    <xf numFmtId="0" fontId="25" fillId="2" borderId="0"/>
    <xf numFmtId="0" fontId="25" fillId="2" borderId="0"/>
    <xf numFmtId="0" fontId="12" fillId="2" borderId="0"/>
    <xf numFmtId="0" fontId="12" fillId="2" borderId="0"/>
    <xf numFmtId="0" fontId="12" fillId="2" borderId="0"/>
    <xf numFmtId="0" fontId="11" fillId="2" borderId="0"/>
    <xf numFmtId="0" fontId="11" fillId="2" borderId="0"/>
    <xf numFmtId="0" fontId="11" fillId="2" borderId="0"/>
    <xf numFmtId="0" fontId="12" fillId="2" borderId="0"/>
    <xf numFmtId="0" fontId="11" fillId="2" borderId="0"/>
    <xf numFmtId="0" fontId="11" fillId="2" borderId="0"/>
    <xf numFmtId="0" fontId="12" fillId="2" borderId="0"/>
    <xf numFmtId="0" fontId="11" fillId="2" borderId="0"/>
    <xf numFmtId="0" fontId="11" fillId="2" borderId="0"/>
    <xf numFmtId="0" fontId="214" fillId="2" borderId="0"/>
    <xf numFmtId="0" fontId="11" fillId="2" borderId="0"/>
    <xf numFmtId="0" fontId="12" fillId="2" borderId="0"/>
    <xf numFmtId="0" fontId="11" fillId="2" borderId="0"/>
    <xf numFmtId="0" fontId="11" fillId="2" borderId="0"/>
    <xf numFmtId="0" fontId="12" fillId="2" borderId="0"/>
    <xf numFmtId="0" fontId="11" fillId="2" borderId="0"/>
    <xf numFmtId="0" fontId="12" fillId="2" borderId="0"/>
    <xf numFmtId="0" fontId="11" fillId="2" borderId="0"/>
    <xf numFmtId="0" fontId="11" fillId="2" borderId="0"/>
    <xf numFmtId="0" fontId="11" fillId="2" borderId="0"/>
    <xf numFmtId="0" fontId="11" fillId="2" borderId="0"/>
    <xf numFmtId="0" fontId="11" fillId="2" borderId="0"/>
    <xf numFmtId="0" fontId="12" fillId="2" borderId="0"/>
    <xf numFmtId="0" fontId="11" fillId="2" borderId="0"/>
    <xf numFmtId="0" fontId="11" fillId="2" borderId="0"/>
    <xf numFmtId="0" fontId="11" fillId="2" borderId="0"/>
    <xf numFmtId="0" fontId="12" fillId="2" borderId="0"/>
    <xf numFmtId="0" fontId="12" fillId="2" borderId="0"/>
    <xf numFmtId="0" fontId="12" fillId="2" borderId="0"/>
    <xf numFmtId="0" fontId="11" fillId="2" borderId="0"/>
    <xf numFmtId="0" fontId="12" fillId="2" borderId="0"/>
    <xf numFmtId="0" fontId="12" fillId="2" borderId="0"/>
    <xf numFmtId="0" fontId="11" fillId="2" borderId="0"/>
    <xf numFmtId="0" fontId="11" fillId="2" borderId="0"/>
    <xf numFmtId="0" fontId="11" fillId="2" borderId="0"/>
    <xf numFmtId="0" fontId="11" fillId="2" borderId="0"/>
    <xf numFmtId="0" fontId="11" fillId="2" borderId="0"/>
    <xf numFmtId="0" fontId="12" fillId="2" borderId="0"/>
    <xf numFmtId="0" fontId="11" fillId="2" borderId="0"/>
    <xf numFmtId="0" fontId="11" fillId="2" borderId="0"/>
    <xf numFmtId="0" fontId="11" fillId="2" borderId="0"/>
    <xf numFmtId="0" fontId="12" fillId="2" borderId="0"/>
    <xf numFmtId="0" fontId="11" fillId="2" borderId="0"/>
    <xf numFmtId="0" fontId="11" fillId="2" borderId="0"/>
    <xf numFmtId="0" fontId="12" fillId="2" borderId="0"/>
    <xf numFmtId="0" fontId="12" fillId="2" borderId="0"/>
    <xf numFmtId="0" fontId="11" fillId="2" borderId="0"/>
    <xf numFmtId="0" fontId="12" fillId="2" borderId="0"/>
    <xf numFmtId="0" fontId="12" fillId="2" borderId="0"/>
    <xf numFmtId="0" fontId="11" fillId="2" borderId="0"/>
    <xf numFmtId="0" fontId="11" fillId="2" borderId="0"/>
    <xf numFmtId="0" fontId="12" fillId="2" borderId="0"/>
    <xf numFmtId="0" fontId="12" fillId="2" borderId="0"/>
    <xf numFmtId="0" fontId="12" fillId="2" borderId="0"/>
    <xf numFmtId="0" fontId="11" fillId="2" borderId="0"/>
    <xf numFmtId="0" fontId="12" fillId="2" borderId="0"/>
    <xf numFmtId="0" fontId="12" fillId="2" borderId="0"/>
    <xf numFmtId="0" fontId="11" fillId="2" borderId="0"/>
    <xf numFmtId="0" fontId="11" fillId="2" borderId="0"/>
    <xf numFmtId="0" fontId="11" fillId="2" borderId="0"/>
    <xf numFmtId="0" fontId="12" fillId="2" borderId="0"/>
    <xf numFmtId="0" fontId="11" fillId="2" borderId="0"/>
    <xf numFmtId="0" fontId="12" fillId="2" borderId="0"/>
    <xf numFmtId="0" fontId="11" fillId="2" borderId="0"/>
    <xf numFmtId="0" fontId="12" fillId="2" borderId="0"/>
    <xf numFmtId="0" fontId="12" fillId="2" borderId="0"/>
    <xf numFmtId="0" fontId="12" fillId="2" borderId="0"/>
    <xf numFmtId="0" fontId="11" fillId="2" borderId="0"/>
    <xf numFmtId="0" fontId="11" fillId="2" borderId="0"/>
    <xf numFmtId="0" fontId="12" fillId="2" borderId="0"/>
    <xf numFmtId="0" fontId="12" fillId="2" borderId="0"/>
    <xf numFmtId="0" fontId="11" fillId="2" borderId="0"/>
    <xf numFmtId="0" fontId="12" fillId="2" borderId="0"/>
    <xf numFmtId="0" fontId="12" fillId="2" borderId="0"/>
    <xf numFmtId="0" fontId="11" fillId="2" borderId="0"/>
    <xf numFmtId="0" fontId="12" fillId="2" borderId="0"/>
    <xf numFmtId="0" fontId="11" fillId="2" borderId="0"/>
    <xf numFmtId="0" fontId="12" fillId="2" borderId="0"/>
    <xf numFmtId="0" fontId="11" fillId="2" borderId="0"/>
    <xf numFmtId="0" fontId="12" fillId="2" borderId="0"/>
    <xf numFmtId="0" fontId="11" fillId="2" borderId="0"/>
    <xf numFmtId="0" fontId="11" fillId="2" borderId="0"/>
    <xf numFmtId="0" fontId="12" fillId="2" borderId="0"/>
    <xf numFmtId="0" fontId="11" fillId="2" borderId="0"/>
    <xf numFmtId="0" fontId="12" fillId="2" borderId="0"/>
    <xf numFmtId="0" fontId="12" fillId="2" borderId="0"/>
    <xf numFmtId="0" fontId="12" fillId="2" borderId="0"/>
    <xf numFmtId="0" fontId="11" fillId="2" borderId="0"/>
    <xf numFmtId="0" fontId="11" fillId="2" borderId="0"/>
    <xf numFmtId="0" fontId="11" fillId="2" borderId="0"/>
    <xf numFmtId="0" fontId="11" fillId="2" borderId="0"/>
    <xf numFmtId="0" fontId="12" fillId="2" borderId="0"/>
    <xf numFmtId="0" fontId="11" fillId="2" borderId="0"/>
    <xf numFmtId="0" fontId="11" fillId="2" borderId="0"/>
    <xf numFmtId="0" fontId="11" fillId="2" borderId="0"/>
    <xf numFmtId="0" fontId="11" fillId="2" borderId="0"/>
    <xf numFmtId="0" fontId="11" fillId="2" borderId="0"/>
    <xf numFmtId="0" fontId="12" fillId="2" borderId="0"/>
    <xf numFmtId="0" fontId="11" fillId="2" borderId="0"/>
    <xf numFmtId="0" fontId="98" fillId="0" borderId="1" applyNumberFormat="0" applyFont="0" applyBorder="0" applyAlignment="0">
      <alignment horizontal="center"/>
    </xf>
    <xf numFmtId="0" fontId="98" fillId="0" borderId="1" applyNumberFormat="0" applyFont="0" applyBorder="0" applyAlignment="0">
      <alignment horizontal="center"/>
    </xf>
    <xf numFmtId="0" fontId="12" fillId="2" borderId="0"/>
    <xf numFmtId="0" fontId="98" fillId="0" borderId="1" applyNumberFormat="0" applyFont="0" applyBorder="0" applyAlignment="0">
      <alignment horizontal="center"/>
    </xf>
    <xf numFmtId="0" fontId="98" fillId="0" borderId="1" applyNumberFormat="0" applyFont="0" applyBorder="0" applyAlignment="0">
      <alignment horizontal="center"/>
    </xf>
    <xf numFmtId="0" fontId="12" fillId="2" borderId="0"/>
    <xf numFmtId="0" fontId="98" fillId="0" borderId="1" applyNumberFormat="0" applyFont="0" applyBorder="0" applyAlignment="0">
      <alignment horizontal="center"/>
    </xf>
    <xf numFmtId="0" fontId="98" fillId="0" borderId="1" applyNumberFormat="0" applyFont="0" applyBorder="0" applyAlignment="0">
      <alignment horizontal="center"/>
    </xf>
    <xf numFmtId="0" fontId="25"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14" fillId="2" borderId="0"/>
    <xf numFmtId="0" fontId="11" fillId="2" borderId="0"/>
    <xf numFmtId="0" fontId="14" fillId="2" borderId="0"/>
    <xf numFmtId="0" fontId="14" fillId="2" borderId="0"/>
    <xf numFmtId="0" fontId="11" fillId="2" borderId="0"/>
    <xf numFmtId="0" fontId="14" fillId="2" borderId="0"/>
    <xf numFmtId="0" fontId="11" fillId="2" borderId="0"/>
    <xf numFmtId="0" fontId="14" fillId="2" borderId="0"/>
    <xf numFmtId="0" fontId="11" fillId="2" borderId="0"/>
    <xf numFmtId="0" fontId="11" fillId="2" borderId="0"/>
    <xf numFmtId="0" fontId="11" fillId="2" borderId="0"/>
    <xf numFmtId="0" fontId="11" fillId="2" borderId="0"/>
    <xf numFmtId="0" fontId="14" fillId="2" borderId="0"/>
    <xf numFmtId="0" fontId="11" fillId="2" borderId="0"/>
    <xf numFmtId="0" fontId="11" fillId="2" borderId="0"/>
    <xf numFmtId="0" fontId="11" fillId="2" borderId="0"/>
    <xf numFmtId="0" fontId="11" fillId="2" borderId="0"/>
    <xf numFmtId="0" fontId="14" fillId="2" borderId="0"/>
    <xf numFmtId="0" fontId="11" fillId="2" borderId="0"/>
    <xf numFmtId="0" fontId="14" fillId="2" borderId="0"/>
    <xf numFmtId="0" fontId="14" fillId="2" borderId="0"/>
    <xf numFmtId="0" fontId="14" fillId="2" borderId="0"/>
    <xf numFmtId="0" fontId="11" fillId="2" borderId="0"/>
    <xf numFmtId="0" fontId="14" fillId="2" borderId="0"/>
    <xf numFmtId="0" fontId="14" fillId="2" borderId="0"/>
    <xf numFmtId="0" fontId="11" fillId="2" borderId="0"/>
    <xf numFmtId="0" fontId="14" fillId="2" borderId="0"/>
    <xf numFmtId="0" fontId="14" fillId="2" borderId="0"/>
    <xf numFmtId="0" fontId="14" fillId="2" borderId="0"/>
    <xf numFmtId="0" fontId="11" fillId="2" borderId="0"/>
    <xf numFmtId="0" fontId="14" fillId="2" borderId="0"/>
    <xf numFmtId="0" fontId="14" fillId="2" borderId="0"/>
    <xf numFmtId="0" fontId="14" fillId="2" borderId="0"/>
    <xf numFmtId="0" fontId="11" fillId="2" borderId="0"/>
    <xf numFmtId="0" fontId="14" fillId="2" borderId="0"/>
    <xf numFmtId="0" fontId="11" fillId="2" borderId="0"/>
    <xf numFmtId="0" fontId="11" fillId="2" borderId="0"/>
    <xf numFmtId="0" fontId="11" fillId="2" borderId="0"/>
    <xf numFmtId="0" fontId="14" fillId="2" borderId="0"/>
    <xf numFmtId="0" fontId="11" fillId="2" borderId="0"/>
    <xf numFmtId="0" fontId="14" fillId="2" borderId="0"/>
    <xf numFmtId="0" fontId="11" fillId="2" borderId="0"/>
    <xf numFmtId="0" fontId="14" fillId="2" borderId="0"/>
    <xf numFmtId="0" fontId="14" fillId="2" borderId="0"/>
    <xf numFmtId="0" fontId="11" fillId="2" borderId="0"/>
    <xf numFmtId="0" fontId="14" fillId="2" borderId="0"/>
    <xf numFmtId="0" fontId="14" fillId="2" borderId="0"/>
    <xf numFmtId="0" fontId="14" fillId="2" borderId="0"/>
    <xf numFmtId="0" fontId="14" fillId="2" borderId="0"/>
    <xf numFmtId="0" fontId="11" fillId="2" borderId="0"/>
    <xf numFmtId="0" fontId="14" fillId="2" borderId="0"/>
    <xf numFmtId="0" fontId="11" fillId="2" borderId="0"/>
    <xf numFmtId="0" fontId="14" fillId="2" borderId="0"/>
    <xf numFmtId="0" fontId="11" fillId="2" borderId="0"/>
    <xf numFmtId="0" fontId="11" fillId="2" borderId="0"/>
    <xf numFmtId="0" fontId="214" fillId="2" borderId="0"/>
    <xf numFmtId="0" fontId="11"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1" fillId="2" borderId="0"/>
    <xf numFmtId="0" fontId="11" fillId="2" borderId="0"/>
    <xf numFmtId="0" fontId="14" fillId="2" borderId="0"/>
    <xf numFmtId="0" fontId="14" fillId="2" borderId="0"/>
    <xf numFmtId="0" fontId="14" fillId="2" borderId="0"/>
    <xf numFmtId="0" fontId="14" fillId="2" borderId="0"/>
    <xf numFmtId="0" fontId="14" fillId="2" borderId="0"/>
    <xf numFmtId="0" fontId="11" fillId="2" borderId="0"/>
    <xf numFmtId="0" fontId="11" fillId="2" borderId="0"/>
    <xf numFmtId="0" fontId="14" fillId="2" borderId="0"/>
    <xf numFmtId="0" fontId="11" fillId="2" borderId="0"/>
    <xf numFmtId="0" fontId="11" fillId="2" borderId="0"/>
    <xf numFmtId="0" fontId="25" fillId="2" borderId="0"/>
    <xf numFmtId="0" fontId="25" fillId="2" borderId="0"/>
    <xf numFmtId="0" fontId="14" fillId="2" borderId="0"/>
    <xf numFmtId="0" fontId="14" fillId="2" borderId="0"/>
    <xf numFmtId="0" fontId="14" fillId="2" borderId="0"/>
    <xf numFmtId="0" fontId="11" fillId="2" borderId="0"/>
    <xf numFmtId="0" fontId="11" fillId="2" borderId="0"/>
    <xf numFmtId="0" fontId="11" fillId="2" borderId="0"/>
    <xf numFmtId="0" fontId="14" fillId="2" borderId="0"/>
    <xf numFmtId="0" fontId="11" fillId="2" borderId="0"/>
    <xf numFmtId="0" fontId="11" fillId="2" borderId="0"/>
    <xf numFmtId="0" fontId="14" fillId="2" borderId="0"/>
    <xf numFmtId="0" fontId="11" fillId="2" borderId="0"/>
    <xf numFmtId="0" fontId="11" fillId="2" borderId="0"/>
    <xf numFmtId="0" fontId="214" fillId="2" borderId="0"/>
    <xf numFmtId="0" fontId="11" fillId="2" borderId="0"/>
    <xf numFmtId="0" fontId="14" fillId="2" borderId="0"/>
    <xf numFmtId="0" fontId="11" fillId="2" borderId="0"/>
    <xf numFmtId="0" fontId="11" fillId="2" borderId="0"/>
    <xf numFmtId="0" fontId="14" fillId="2" borderId="0"/>
    <xf numFmtId="0" fontId="11" fillId="2" borderId="0"/>
    <xf numFmtId="0" fontId="14" fillId="2" borderId="0"/>
    <xf numFmtId="0" fontId="11" fillId="2" borderId="0"/>
    <xf numFmtId="0" fontId="11" fillId="2" borderId="0"/>
    <xf numFmtId="0" fontId="11" fillId="2" borderId="0"/>
    <xf numFmtId="0" fontId="11" fillId="2" borderId="0"/>
    <xf numFmtId="0" fontId="11" fillId="2" borderId="0"/>
    <xf numFmtId="0" fontId="14" fillId="2" borderId="0"/>
    <xf numFmtId="0" fontId="11" fillId="2" borderId="0"/>
    <xf numFmtId="0" fontId="11" fillId="2" borderId="0"/>
    <xf numFmtId="0" fontId="11" fillId="2" borderId="0"/>
    <xf numFmtId="0" fontId="14" fillId="2" borderId="0"/>
    <xf numFmtId="0" fontId="14" fillId="2" borderId="0"/>
    <xf numFmtId="0" fontId="14" fillId="2" borderId="0"/>
    <xf numFmtId="0" fontId="11" fillId="2" borderId="0"/>
    <xf numFmtId="0" fontId="14" fillId="2" borderId="0"/>
    <xf numFmtId="0" fontId="14" fillId="2" borderId="0"/>
    <xf numFmtId="0" fontId="11" fillId="2" borderId="0"/>
    <xf numFmtId="0" fontId="11" fillId="2" borderId="0"/>
    <xf numFmtId="0" fontId="11" fillId="2" borderId="0"/>
    <xf numFmtId="0" fontId="11" fillId="2" borderId="0"/>
    <xf numFmtId="0" fontId="11" fillId="2" borderId="0"/>
    <xf numFmtId="0" fontId="14" fillId="2" borderId="0"/>
    <xf numFmtId="0" fontId="11" fillId="2" borderId="0"/>
    <xf numFmtId="0" fontId="11" fillId="2" borderId="0"/>
    <xf numFmtId="0" fontId="11" fillId="2" borderId="0"/>
    <xf numFmtId="0" fontId="14" fillId="2" borderId="0"/>
    <xf numFmtId="0" fontId="11" fillId="2" borderId="0"/>
    <xf numFmtId="0" fontId="11" fillId="2" borderId="0"/>
    <xf numFmtId="0" fontId="14" fillId="2" borderId="0"/>
    <xf numFmtId="0" fontId="14" fillId="2" borderId="0"/>
    <xf numFmtId="0" fontId="11" fillId="2" borderId="0"/>
    <xf numFmtId="0" fontId="14" fillId="2" borderId="0"/>
    <xf numFmtId="0" fontId="14" fillId="2" borderId="0"/>
    <xf numFmtId="0" fontId="11" fillId="2" borderId="0"/>
    <xf numFmtId="0" fontId="11" fillId="2" borderId="0"/>
    <xf numFmtId="0" fontId="14" fillId="2" borderId="0"/>
    <xf numFmtId="0" fontId="14" fillId="2" borderId="0"/>
    <xf numFmtId="0" fontId="14" fillId="2" borderId="0"/>
    <xf numFmtId="0" fontId="11" fillId="2" borderId="0"/>
    <xf numFmtId="0" fontId="14" fillId="2" borderId="0"/>
    <xf numFmtId="0" fontId="14" fillId="2" borderId="0"/>
    <xf numFmtId="0" fontId="11" fillId="2" borderId="0"/>
    <xf numFmtId="0" fontId="11" fillId="2" borderId="0"/>
    <xf numFmtId="0" fontId="11" fillId="2" borderId="0"/>
    <xf numFmtId="0" fontId="14" fillId="2" borderId="0"/>
    <xf numFmtId="0" fontId="11" fillId="2" borderId="0"/>
    <xf numFmtId="0" fontId="14" fillId="2" borderId="0"/>
    <xf numFmtId="0" fontId="11" fillId="2" borderId="0"/>
    <xf numFmtId="0" fontId="14" fillId="2" borderId="0"/>
    <xf numFmtId="0" fontId="14" fillId="2" borderId="0"/>
    <xf numFmtId="0" fontId="14" fillId="2" borderId="0"/>
    <xf numFmtId="0" fontId="11" fillId="2" borderId="0"/>
    <xf numFmtId="0" fontId="11" fillId="2" borderId="0"/>
    <xf numFmtId="0" fontId="14" fillId="2" borderId="0"/>
    <xf numFmtId="0" fontId="14" fillId="2" borderId="0"/>
    <xf numFmtId="0" fontId="11" fillId="2" borderId="0"/>
    <xf numFmtId="0" fontId="14" fillId="2" borderId="0"/>
    <xf numFmtId="0" fontId="14" fillId="2" borderId="0"/>
    <xf numFmtId="0" fontId="11" fillId="2" borderId="0"/>
    <xf numFmtId="0" fontId="14" fillId="2" borderId="0"/>
    <xf numFmtId="0" fontId="11" fillId="2" borderId="0"/>
    <xf numFmtId="0" fontId="14" fillId="2" borderId="0"/>
    <xf numFmtId="0" fontId="11" fillId="2" borderId="0"/>
    <xf numFmtId="0" fontId="14" fillId="2" borderId="0"/>
    <xf numFmtId="0" fontId="11" fillId="2" borderId="0"/>
    <xf numFmtId="0" fontId="11" fillId="2" borderId="0"/>
    <xf numFmtId="0" fontId="14" fillId="2" borderId="0"/>
    <xf numFmtId="0" fontId="11" fillId="2" borderId="0"/>
    <xf numFmtId="0" fontId="14" fillId="2" borderId="0"/>
    <xf numFmtId="0" fontId="14" fillId="2" borderId="0"/>
    <xf numFmtId="0" fontId="14"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4" fillId="2" borderId="0"/>
    <xf numFmtId="0" fontId="11" fillId="2" borderId="0"/>
    <xf numFmtId="0" fontId="15" fillId="0" borderId="0">
      <alignment wrapText="1"/>
    </xf>
    <xf numFmtId="0" fontId="11" fillId="0" borderId="0">
      <alignment wrapText="1"/>
    </xf>
    <xf numFmtId="0" fontId="15" fillId="0" borderId="0">
      <alignment wrapText="1"/>
    </xf>
    <xf numFmtId="0" fontId="15" fillId="0" borderId="0">
      <alignment wrapText="1"/>
    </xf>
    <xf numFmtId="0" fontId="11" fillId="0" borderId="0">
      <alignment wrapText="1"/>
    </xf>
    <xf numFmtId="0" fontId="15"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5" fillId="0" borderId="0">
      <alignment wrapText="1"/>
    </xf>
    <xf numFmtId="0" fontId="15" fillId="0" borderId="0">
      <alignment wrapText="1"/>
    </xf>
    <xf numFmtId="0" fontId="15" fillId="0" borderId="0">
      <alignment wrapText="1"/>
    </xf>
    <xf numFmtId="0" fontId="11" fillId="0" borderId="0">
      <alignment wrapText="1"/>
    </xf>
    <xf numFmtId="0" fontId="15" fillId="0" borderId="0">
      <alignment wrapText="1"/>
    </xf>
    <xf numFmtId="0" fontId="15" fillId="0" borderId="0">
      <alignment wrapText="1"/>
    </xf>
    <xf numFmtId="0" fontId="11" fillId="0" borderId="0">
      <alignment wrapText="1"/>
    </xf>
    <xf numFmtId="0" fontId="15" fillId="0" borderId="0">
      <alignment wrapText="1"/>
    </xf>
    <xf numFmtId="0" fontId="15" fillId="0" borderId="0">
      <alignment wrapText="1"/>
    </xf>
    <xf numFmtId="0" fontId="15" fillId="0" borderId="0">
      <alignment wrapText="1"/>
    </xf>
    <xf numFmtId="0" fontId="11" fillId="0" borderId="0">
      <alignment wrapText="1"/>
    </xf>
    <xf numFmtId="0" fontId="15" fillId="0" borderId="0">
      <alignment wrapText="1"/>
    </xf>
    <xf numFmtId="0" fontId="15" fillId="0" borderId="0">
      <alignment wrapText="1"/>
    </xf>
    <xf numFmtId="0" fontId="15"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5" fillId="0" borderId="0">
      <alignment wrapText="1"/>
    </xf>
    <xf numFmtId="0" fontId="11" fillId="0" borderId="0">
      <alignment wrapText="1"/>
    </xf>
    <xf numFmtId="0" fontId="15" fillId="0" borderId="0">
      <alignment wrapText="1"/>
    </xf>
    <xf numFmtId="0" fontId="15" fillId="0" borderId="0">
      <alignment wrapText="1"/>
    </xf>
    <xf numFmtId="0" fontId="11" fillId="0" borderId="0">
      <alignment wrapText="1"/>
    </xf>
    <xf numFmtId="0" fontId="15" fillId="0" borderId="0">
      <alignment wrapText="1"/>
    </xf>
    <xf numFmtId="0" fontId="15" fillId="0" borderId="0">
      <alignment wrapText="1"/>
    </xf>
    <xf numFmtId="0" fontId="15" fillId="0" borderId="0">
      <alignment wrapText="1"/>
    </xf>
    <xf numFmtId="0" fontId="15" fillId="0" borderId="0">
      <alignment wrapText="1"/>
    </xf>
    <xf numFmtId="0" fontId="11" fillId="0" borderId="0">
      <alignment wrapText="1"/>
    </xf>
    <xf numFmtId="0" fontId="15"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214" fillId="0" borderId="0">
      <alignment wrapText="1"/>
    </xf>
    <xf numFmtId="0" fontId="11" fillId="0" borderId="0">
      <alignment wrapText="1"/>
    </xf>
    <xf numFmtId="0" fontId="15" fillId="0" borderId="0">
      <alignment wrapText="1"/>
    </xf>
    <xf numFmtId="0" fontId="15" fillId="0" borderId="0">
      <alignment wrapText="1"/>
    </xf>
    <xf numFmtId="0" fontId="15" fillId="0" borderId="0">
      <alignment wrapText="1"/>
    </xf>
    <xf numFmtId="0" fontId="15" fillId="0" borderId="0">
      <alignment wrapText="1"/>
    </xf>
    <xf numFmtId="0" fontId="15" fillId="0" borderId="0">
      <alignment wrapText="1"/>
    </xf>
    <xf numFmtId="0" fontId="15" fillId="0" borderId="0">
      <alignment wrapText="1"/>
    </xf>
    <xf numFmtId="0" fontId="15" fillId="0" borderId="0">
      <alignment wrapText="1"/>
    </xf>
    <xf numFmtId="0" fontId="11" fillId="0" borderId="0">
      <alignment wrapText="1"/>
    </xf>
    <xf numFmtId="0" fontId="11" fillId="0" borderId="0">
      <alignment wrapText="1"/>
    </xf>
    <xf numFmtId="0" fontId="15" fillId="0" borderId="0">
      <alignment wrapText="1"/>
    </xf>
    <xf numFmtId="0" fontId="15" fillId="0" borderId="0">
      <alignment wrapText="1"/>
    </xf>
    <xf numFmtId="0" fontId="15" fillId="0" borderId="0">
      <alignment wrapText="1"/>
    </xf>
    <xf numFmtId="0" fontId="15" fillId="0" borderId="0">
      <alignment wrapText="1"/>
    </xf>
    <xf numFmtId="0" fontId="15"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25" fillId="0" borderId="0">
      <alignment wrapText="1"/>
    </xf>
    <xf numFmtId="0" fontId="25" fillId="0" borderId="0">
      <alignment wrapText="1"/>
    </xf>
    <xf numFmtId="0" fontId="15" fillId="0" borderId="0">
      <alignment wrapText="1"/>
    </xf>
    <xf numFmtId="0" fontId="15" fillId="0" borderId="0">
      <alignment wrapText="1"/>
    </xf>
    <xf numFmtId="0" fontId="15" fillId="0" borderId="0">
      <alignment wrapText="1"/>
    </xf>
    <xf numFmtId="0" fontId="11"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214"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11" fillId="0" borderId="0">
      <alignment wrapText="1"/>
    </xf>
    <xf numFmtId="0" fontId="15" fillId="0" borderId="0">
      <alignment wrapText="1"/>
    </xf>
    <xf numFmtId="0" fontId="15" fillId="0" borderId="0">
      <alignment wrapText="1"/>
    </xf>
    <xf numFmtId="0" fontId="15" fillId="0" borderId="0">
      <alignment wrapText="1"/>
    </xf>
    <xf numFmtId="0" fontId="11" fillId="0" borderId="0">
      <alignment wrapText="1"/>
    </xf>
    <xf numFmtId="0" fontId="15" fillId="0" borderId="0">
      <alignment wrapText="1"/>
    </xf>
    <xf numFmtId="0" fontId="15"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15" fillId="0" borderId="0">
      <alignment vertical="top" wrapText="1"/>
    </xf>
    <xf numFmtId="0" fontId="15" fillId="0" borderId="0">
      <alignment wrapText="1"/>
    </xf>
    <xf numFmtId="0" fontId="11" fillId="0" borderId="0">
      <alignment wrapText="1"/>
    </xf>
    <xf numFmtId="0" fontId="15" fillId="0" borderId="0">
      <alignment wrapText="1"/>
    </xf>
    <xf numFmtId="0" fontId="15" fillId="0" borderId="0">
      <alignment wrapText="1"/>
    </xf>
    <xf numFmtId="0" fontId="11" fillId="0" borderId="0">
      <alignment wrapText="1"/>
    </xf>
    <xf numFmtId="0" fontId="11" fillId="0" borderId="0">
      <alignment wrapText="1"/>
    </xf>
    <xf numFmtId="0" fontId="15" fillId="0" borderId="0">
      <alignment wrapText="1"/>
    </xf>
    <xf numFmtId="0" fontId="15" fillId="0" borderId="0">
      <alignment wrapText="1"/>
    </xf>
    <xf numFmtId="0" fontId="15" fillId="0" borderId="0">
      <alignment wrapText="1"/>
    </xf>
    <xf numFmtId="0" fontId="11" fillId="0" borderId="0">
      <alignment wrapText="1"/>
    </xf>
    <xf numFmtId="0" fontId="15" fillId="0" borderId="0">
      <alignment wrapText="1"/>
    </xf>
    <xf numFmtId="0" fontId="15" fillId="0" borderId="0">
      <alignment vertical="top" wrapText="1"/>
    </xf>
    <xf numFmtId="0" fontId="11"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5" fillId="0" borderId="0">
      <alignment wrapText="1"/>
    </xf>
    <xf numFmtId="0" fontId="11" fillId="0" borderId="0">
      <alignment wrapText="1"/>
    </xf>
    <xf numFmtId="0" fontId="15" fillId="0" borderId="0">
      <alignment wrapText="1"/>
    </xf>
    <xf numFmtId="0" fontId="15" fillId="0" borderId="0">
      <alignment wrapText="1"/>
    </xf>
    <xf numFmtId="0" fontId="15" fillId="0" borderId="0">
      <alignment wrapText="1"/>
    </xf>
    <xf numFmtId="0" fontId="11" fillId="0" borderId="0">
      <alignment wrapText="1"/>
    </xf>
    <xf numFmtId="0" fontId="11" fillId="0" borderId="0">
      <alignment wrapText="1"/>
    </xf>
    <xf numFmtId="0" fontId="15" fillId="0" borderId="0">
      <alignment wrapText="1"/>
    </xf>
    <xf numFmtId="0" fontId="15" fillId="0" borderId="0">
      <alignment wrapText="1"/>
    </xf>
    <xf numFmtId="0" fontId="11" fillId="0" borderId="0">
      <alignment wrapText="1"/>
    </xf>
    <xf numFmtId="0" fontId="15" fillId="0" borderId="0">
      <alignment wrapText="1"/>
    </xf>
    <xf numFmtId="0" fontId="15" fillId="0" borderId="0">
      <alignment wrapText="1"/>
    </xf>
    <xf numFmtId="0" fontId="11" fillId="0" borderId="0">
      <alignment wrapText="1"/>
    </xf>
    <xf numFmtId="0" fontId="15" fillId="0" borderId="0">
      <alignment wrapText="1"/>
    </xf>
    <xf numFmtId="0" fontId="11" fillId="0" borderId="0">
      <alignment wrapText="1"/>
    </xf>
    <xf numFmtId="0" fontId="15" fillId="0" borderId="0">
      <alignment wrapText="1"/>
    </xf>
    <xf numFmtId="0" fontId="11" fillId="0" borderId="0">
      <alignment wrapText="1"/>
    </xf>
    <xf numFmtId="0" fontId="15"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5" fillId="0" borderId="0">
      <alignment wrapText="1"/>
    </xf>
    <xf numFmtId="0" fontId="15" fillId="0" borderId="0">
      <alignment wrapText="1"/>
    </xf>
    <xf numFmtId="0" fontId="15"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5" fillId="0" borderId="0">
      <alignment wrapText="1"/>
    </xf>
    <xf numFmtId="0" fontId="11" fillId="0" borderId="0">
      <alignment wrapText="1"/>
    </xf>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1"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12" borderId="0" applyNumberFormat="0" applyBorder="0" applyAlignment="0" applyProtection="0"/>
    <xf numFmtId="0" fontId="25" fillId="0" borderId="0"/>
    <xf numFmtId="0" fontId="26"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8" fillId="13" borderId="0" applyNumberFormat="0" applyBorder="0" applyAlignment="0" applyProtection="0"/>
    <xf numFmtId="0" fontId="58" fillId="10" borderId="0" applyNumberFormat="0" applyBorder="0" applyAlignment="0" applyProtection="0"/>
    <xf numFmtId="0" fontId="58" fillId="11"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103" fillId="0" borderId="0"/>
    <xf numFmtId="0" fontId="86" fillId="0" borderId="0" applyFont="0" applyFill="0" applyBorder="0" applyAlignment="0" applyProtection="0"/>
    <xf numFmtId="0" fontId="86" fillId="0" borderId="0" applyFont="0" applyFill="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205" fontId="23" fillId="0" borderId="0" applyFont="0" applyFill="0" applyBorder="0" applyAlignment="0" applyProtection="0"/>
    <xf numFmtId="206" fontId="23" fillId="0" borderId="0" applyFont="0" applyFill="0" applyBorder="0" applyAlignment="0" applyProtection="0"/>
    <xf numFmtId="0" fontId="17" fillId="0" borderId="0" applyFont="0" applyFill="0" applyBorder="0" applyAlignment="0" applyProtection="0"/>
    <xf numFmtId="207" fontId="87" fillId="0" borderId="0" applyFont="0" applyFill="0" applyBorder="0" applyAlignment="0" applyProtection="0"/>
    <xf numFmtId="208" fontId="104" fillId="0" borderId="0" applyFont="0" applyFill="0" applyBorder="0" applyAlignment="0" applyProtection="0"/>
    <xf numFmtId="0" fontId="17" fillId="0" borderId="0" applyFont="0" applyFill="0" applyBorder="0" applyAlignment="0" applyProtection="0"/>
    <xf numFmtId="209" fontId="77" fillId="0" borderId="0" applyFont="0" applyFill="0" applyBorder="0" applyAlignment="0" applyProtection="0"/>
    <xf numFmtId="0" fontId="105" fillId="0" borderId="0">
      <alignment horizontal="center" wrapText="1"/>
      <protection locked="0"/>
    </xf>
    <xf numFmtId="0" fontId="106" fillId="0" borderId="0" applyFont="0"/>
    <xf numFmtId="41" fontId="23" fillId="0" borderId="0" applyFont="0" applyFill="0" applyBorder="0" applyAlignment="0" applyProtection="0"/>
    <xf numFmtId="0" fontId="17" fillId="0" borderId="0" applyFont="0" applyFill="0" applyBorder="0" applyAlignment="0" applyProtection="0"/>
    <xf numFmtId="188" fontId="107" fillId="0" borderId="0" applyFont="0" applyFill="0" applyBorder="0" applyAlignment="0" applyProtection="0"/>
    <xf numFmtId="187" fontId="104" fillId="0" borderId="0" applyFont="0" applyFill="0" applyBorder="0" applyAlignment="0" applyProtection="0"/>
    <xf numFmtId="0" fontId="17" fillId="0" borderId="0" applyFont="0" applyFill="0" applyBorder="0" applyAlignment="0" applyProtection="0"/>
    <xf numFmtId="187" fontId="107" fillId="0" borderId="0" applyFont="0" applyFill="0" applyBorder="0" applyAlignment="0" applyProtection="0"/>
    <xf numFmtId="179" fontId="77" fillId="0" borderId="0" applyFont="0" applyFill="0" applyBorder="0" applyAlignment="0" applyProtection="0"/>
    <xf numFmtId="0" fontId="20" fillId="4" borderId="0" applyNumberFormat="0" applyBorder="0" applyAlignment="0" applyProtection="0"/>
    <xf numFmtId="0" fontId="108" fillId="0" borderId="0" applyNumberFormat="0" applyFill="0" applyBorder="0" applyAlignment="0" applyProtection="0"/>
    <xf numFmtId="0" fontId="17" fillId="0" borderId="0"/>
    <xf numFmtId="0" fontId="104" fillId="0" borderId="0"/>
    <xf numFmtId="0" fontId="17" fillId="0" borderId="0"/>
    <xf numFmtId="0" fontId="109" fillId="0" borderId="0"/>
    <xf numFmtId="0" fontId="110" fillId="0" borderId="0"/>
    <xf numFmtId="37" fontId="21" fillId="0" borderId="0"/>
    <xf numFmtId="0" fontId="22" fillId="0" borderId="0"/>
    <xf numFmtId="0" fontId="18" fillId="0" borderId="0"/>
    <xf numFmtId="174" fontId="19" fillId="0" borderId="0" applyFill="0" applyBorder="0" applyAlignment="0"/>
    <xf numFmtId="174" fontId="23" fillId="0" borderId="0" applyFill="0" applyBorder="0" applyAlignment="0"/>
    <xf numFmtId="174" fontId="213" fillId="0" borderId="0" applyFill="0" applyBorder="0" applyAlignment="0"/>
    <xf numFmtId="280" fontId="25" fillId="0" borderId="0" applyFill="0" applyBorder="0" applyAlignment="0"/>
    <xf numFmtId="210" fontId="111" fillId="0" borderId="0" applyFill="0" applyBorder="0" applyAlignment="0"/>
    <xf numFmtId="183" fontId="23" fillId="0" borderId="0" applyFill="0" applyBorder="0" applyAlignment="0"/>
    <xf numFmtId="211" fontId="23" fillId="0" borderId="0" applyFill="0" applyBorder="0" applyAlignment="0"/>
    <xf numFmtId="212" fontId="23" fillId="0" borderId="0" applyFill="0" applyBorder="0" applyAlignment="0"/>
    <xf numFmtId="180" fontId="111" fillId="0" borderId="0" applyFill="0" applyBorder="0" applyAlignment="0"/>
    <xf numFmtId="213" fontId="111" fillId="0" borderId="0" applyFill="0" applyBorder="0" applyAlignment="0"/>
    <xf numFmtId="210" fontId="111" fillId="0" borderId="0" applyFill="0" applyBorder="0" applyAlignment="0"/>
    <xf numFmtId="0" fontId="24" fillId="21" borderId="8" applyNumberFormat="0" applyAlignment="0" applyProtection="0"/>
    <xf numFmtId="0" fontId="112" fillId="0" borderId="0"/>
    <xf numFmtId="214" fontId="113" fillId="0" borderId="4" applyBorder="0"/>
    <xf numFmtId="214" fontId="114" fillId="0" borderId="5">
      <protection locked="0"/>
    </xf>
    <xf numFmtId="215" fontId="87" fillId="0" borderId="0" applyFont="0" applyFill="0" applyBorder="0" applyAlignment="0" applyProtection="0"/>
    <xf numFmtId="165" fontId="74" fillId="0" borderId="0" applyFont="0" applyFill="0" applyBorder="0" applyAlignment="0" applyProtection="0"/>
    <xf numFmtId="216" fontId="115" fillId="0" borderId="0"/>
    <xf numFmtId="216" fontId="115" fillId="0" borderId="0"/>
    <xf numFmtId="216" fontId="115" fillId="0" borderId="0"/>
    <xf numFmtId="216" fontId="115" fillId="0" borderId="0"/>
    <xf numFmtId="216" fontId="115" fillId="0" borderId="0"/>
    <xf numFmtId="216" fontId="115" fillId="0" borderId="0"/>
    <xf numFmtId="216" fontId="115" fillId="0" borderId="0"/>
    <xf numFmtId="216" fontId="115" fillId="0" borderId="0"/>
    <xf numFmtId="41" fontId="4" fillId="0" borderId="0" applyFont="0" applyFill="0" applyBorder="0" applyAlignment="0" applyProtection="0"/>
    <xf numFmtId="41" fontId="19"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4" fontId="4" fillId="0" borderId="0" applyFont="0" applyFill="0" applyBorder="0" applyAlignment="0" applyProtection="0"/>
    <xf numFmtId="41" fontId="26" fillId="0" borderId="0" applyFont="0" applyFill="0" applyBorder="0" applyAlignment="0" applyProtection="0"/>
    <xf numFmtId="164" fontId="27" fillId="0" borderId="0" applyFont="0" applyFill="0" applyBorder="0" applyAlignment="0" applyProtection="0"/>
    <xf numFmtId="41" fontId="213" fillId="0" borderId="0" applyFont="0" applyFill="0" applyBorder="0" applyAlignment="0" applyProtection="0"/>
    <xf numFmtId="41" fontId="215" fillId="0" borderId="0" applyFont="0" applyFill="0" applyBorder="0" applyAlignment="0" applyProtection="0"/>
    <xf numFmtId="41" fontId="213" fillId="0" borderId="0" applyFont="0" applyFill="0" applyBorder="0" applyAlignment="0" applyProtection="0"/>
    <xf numFmtId="180" fontId="111" fillId="0" borderId="0" applyFont="0" applyFill="0" applyBorder="0" applyAlignment="0" applyProtection="0"/>
    <xf numFmtId="49" fontId="116" fillId="0" borderId="9" applyNumberFormat="0" applyFont="0" applyFill="0" applyBorder="0" applyProtection="0">
      <alignment horizontal="center" vertical="center" wrapText="1"/>
    </xf>
    <xf numFmtId="0" fontId="25" fillId="0" borderId="10" applyNumberFormat="0" applyBorder="0">
      <alignment horizontal="center" vertical="center" wrapText="1"/>
    </xf>
    <xf numFmtId="182" fontId="117" fillId="0" borderId="5" applyFont="0" applyAlignment="0">
      <alignment horizontal="center"/>
    </xf>
    <xf numFmtId="43" fontId="23" fillId="0" borderId="0" applyFont="0" applyFill="0" applyBorder="0" applyAlignment="0" applyProtection="0"/>
    <xf numFmtId="43" fontId="23" fillId="0" borderId="0" applyFont="0" applyFill="0" applyBorder="0" applyAlignment="0" applyProtection="0"/>
    <xf numFmtId="167" fontId="4" fillId="0" borderId="0" applyFont="0" applyFill="0" applyBorder="0" applyAlignment="0" applyProtection="0"/>
    <xf numFmtId="167" fontId="27" fillId="0" borderId="0" applyFont="0" applyFill="0" applyBorder="0" applyAlignment="0" applyProtection="0"/>
    <xf numFmtId="165" fontId="27" fillId="0" borderId="0" applyFont="0" applyFill="0" applyBorder="0" applyAlignment="0" applyProtection="0"/>
    <xf numFmtId="43" fontId="19" fillId="0" borderId="0" applyFont="0" applyFill="0" applyBorder="0" applyAlignment="0" applyProtection="0"/>
    <xf numFmtId="165"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3" fontId="73" fillId="0" borderId="0" applyFont="0" applyFill="0" applyBorder="0" applyAlignment="0" applyProtection="0"/>
    <xf numFmtId="173" fontId="217" fillId="0" borderId="0" applyFont="0" applyFill="0" applyBorder="0" applyAlignment="0" applyProtection="0"/>
    <xf numFmtId="43" fontId="13" fillId="0" borderId="0" applyFont="0" applyFill="0" applyBorder="0" applyAlignment="0" applyProtection="0"/>
    <xf numFmtId="43" fontId="218" fillId="0" borderId="0" applyFont="0" applyFill="0" applyBorder="0" applyAlignment="0" applyProtection="0"/>
    <xf numFmtId="43" fontId="2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65" fontId="56"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4" fillId="0" borderId="0" applyFont="0" applyFill="0" applyBorder="0" applyAlignment="0" applyProtection="0"/>
    <xf numFmtId="18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4" fontId="1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43" fontId="213" fillId="0" borderId="0" applyFont="0" applyFill="0" applyBorder="0" applyAlignment="0" applyProtection="0"/>
    <xf numFmtId="165" fontId="3" fillId="0" borderId="0" applyFont="0" applyFill="0" applyBorder="0" applyAlignment="0" applyProtection="0"/>
    <xf numFmtId="173" fontId="55" fillId="0" borderId="0" applyFont="0" applyFill="0" applyBorder="0" applyAlignment="0" applyProtection="0"/>
    <xf numFmtId="43" fontId="118" fillId="0" borderId="0" applyFont="0" applyFill="0" applyBorder="0" applyAlignment="0" applyProtection="0"/>
    <xf numFmtId="43" fontId="41" fillId="0" borderId="0" applyFont="0" applyFill="0" applyBorder="0" applyAlignment="0" applyProtection="0"/>
    <xf numFmtId="43" fontId="213" fillId="0" borderId="0" applyFont="0" applyFill="0" applyBorder="0" applyAlignment="0" applyProtection="0"/>
    <xf numFmtId="43" fontId="2" fillId="0" borderId="0" applyFont="0" applyFill="0" applyBorder="0" applyAlignment="0" applyProtection="0"/>
    <xf numFmtId="43" fontId="213"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2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213" fillId="0" borderId="0" applyFont="0" applyFill="0" applyBorder="0" applyAlignment="0" applyProtection="0"/>
    <xf numFmtId="165"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3" fillId="0" borderId="0" applyFont="0" applyFill="0" applyBorder="0" applyAlignment="0" applyProtection="0"/>
    <xf numFmtId="43" fontId="13"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43" fontId="2" fillId="0" borderId="0" applyFont="0" applyFill="0" applyBorder="0" applyAlignment="0" applyProtection="0"/>
    <xf numFmtId="184" fontId="13" fillId="0" borderId="0" applyFont="0" applyFill="0" applyBorder="0" applyAlignment="0" applyProtection="0"/>
    <xf numFmtId="0" fontId="28" fillId="0" borderId="0" applyFont="0" applyFill="0" applyBorder="0" applyAlignment="0" applyProtection="0"/>
    <xf numFmtId="43" fontId="13" fillId="0" borderId="0" applyFont="0" applyFill="0" applyBorder="0" applyAlignment="0" applyProtection="0"/>
    <xf numFmtId="8" fontId="4" fillId="0" borderId="0" applyFont="0" applyFill="0" applyBorder="0" applyAlignment="0" applyProtection="0"/>
    <xf numFmtId="0" fontId="28" fillId="0" borderId="0" applyFont="0" applyFill="0" applyBorder="0" applyAlignment="0" applyProtection="0"/>
    <xf numFmtId="43" fontId="13"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3" fillId="0" borderId="0" applyFont="0" applyFill="0" applyBorder="0" applyAlignment="0" applyProtection="0"/>
    <xf numFmtId="0" fontId="28" fillId="0" borderId="0" applyFont="0" applyFill="0" applyBorder="0" applyAlignment="0" applyProtection="0"/>
    <xf numFmtId="217" fontId="95" fillId="0" borderId="0"/>
    <xf numFmtId="3" fontId="23" fillId="0" borderId="0" applyFont="0" applyFill="0" applyBorder="0" applyAlignment="0" applyProtection="0"/>
    <xf numFmtId="0" fontId="23" fillId="0" borderId="5" applyFont="0" applyFill="0" applyProtection="0">
      <alignment vertical="center"/>
    </xf>
    <xf numFmtId="218" fontId="23" fillId="0" borderId="5" applyFont="0" applyFill="0" applyBorder="0" applyProtection="0">
      <alignment vertical="center"/>
    </xf>
    <xf numFmtId="0" fontId="119" fillId="0" borderId="0" applyNumberFormat="0" applyAlignment="0">
      <alignment horizontal="left"/>
    </xf>
    <xf numFmtId="0" fontId="120" fillId="0" borderId="0" applyNumberFormat="0" applyAlignment="0"/>
    <xf numFmtId="192" fontId="103" fillId="0" borderId="0" applyFont="0" applyFill="0" applyBorder="0" applyAlignment="0" applyProtection="0"/>
    <xf numFmtId="219" fontId="117" fillId="0" borderId="0" applyFont="0" applyFill="0" applyBorder="0" applyAlignment="0" applyProtection="0"/>
    <xf numFmtId="220" fontId="92" fillId="0" borderId="0" applyFont="0" applyFill="0" applyBorder="0" applyAlignment="0" applyProtection="0"/>
    <xf numFmtId="178" fontId="53" fillId="0" borderId="0" applyFont="0" applyFill="0" applyBorder="0" applyAlignment="0" applyProtection="0"/>
    <xf numFmtId="221" fontId="121" fillId="0" borderId="0">
      <protection locked="0"/>
    </xf>
    <xf numFmtId="222" fontId="121" fillId="0" borderId="0">
      <protection locked="0"/>
    </xf>
    <xf numFmtId="223" fontId="122" fillId="0" borderId="11">
      <protection locked="0"/>
    </xf>
    <xf numFmtId="224" fontId="121" fillId="0" borderId="0">
      <protection locked="0"/>
    </xf>
    <xf numFmtId="225" fontId="121" fillId="0" borderId="0">
      <protection locked="0"/>
    </xf>
    <xf numFmtId="224" fontId="121" fillId="0" borderId="0" applyNumberFormat="0">
      <protection locked="0"/>
    </xf>
    <xf numFmtId="224" fontId="121" fillId="0" borderId="0">
      <protection locked="0"/>
    </xf>
    <xf numFmtId="214" fontId="123" fillId="0" borderId="2"/>
    <xf numFmtId="226" fontId="123" fillId="0" borderId="2"/>
    <xf numFmtId="210" fontId="111" fillId="0" borderId="0" applyFont="0" applyFill="0" applyBorder="0" applyAlignment="0" applyProtection="0"/>
    <xf numFmtId="44" fontId="23" fillId="0" borderId="0" applyFont="0" applyFill="0" applyBorder="0" applyAlignment="0" applyProtection="0"/>
    <xf numFmtId="175" fontId="23" fillId="0" borderId="0" applyFont="0" applyFill="0" applyBorder="0" applyAlignment="0" applyProtection="0"/>
    <xf numFmtId="227" fontId="23" fillId="0" borderId="0"/>
    <xf numFmtId="228" fontId="124" fillId="0" borderId="5"/>
    <xf numFmtId="0" fontId="29" fillId="22" borderId="12" applyNumberFormat="0" applyAlignment="0" applyProtection="0"/>
    <xf numFmtId="168" fontId="25" fillId="0" borderId="0" applyFont="0" applyFill="0" applyBorder="0" applyAlignment="0" applyProtection="0"/>
    <xf numFmtId="1" fontId="125" fillId="0" borderId="13" applyBorder="0"/>
    <xf numFmtId="214" fontId="80" fillId="0" borderId="2">
      <alignment horizontal="center"/>
      <protection hidden="1"/>
    </xf>
    <xf numFmtId="229" fontId="126" fillId="0" borderId="2">
      <alignment horizontal="center"/>
      <protection hidden="1"/>
    </xf>
    <xf numFmtId="214" fontId="80" fillId="0" borderId="2">
      <alignment horizontal="center"/>
      <protection hidden="1"/>
    </xf>
    <xf numFmtId="174" fontId="25" fillId="0" borderId="14"/>
    <xf numFmtId="0" fontId="23" fillId="0" borderId="0" applyFont="0" applyFill="0" applyBorder="0" applyAlignment="0" applyProtection="0"/>
    <xf numFmtId="14" fontId="89" fillId="0" borderId="0" applyFill="0" applyBorder="0" applyAlignment="0"/>
    <xf numFmtId="41" fontId="127" fillId="0" borderId="0" applyFont="0" applyFill="0" applyBorder="0" applyAlignment="0" applyProtection="0"/>
    <xf numFmtId="4" fontId="111" fillId="0" borderId="0" applyFont="0" applyFill="0" applyBorder="0" applyAlignment="0" applyProtection="0"/>
    <xf numFmtId="230" fontId="25" fillId="0" borderId="0"/>
    <xf numFmtId="231" fontId="26" fillId="0" borderId="1"/>
    <xf numFmtId="232" fontId="92" fillId="0" borderId="0" applyFont="0" applyFill="0" applyBorder="0" applyAlignment="0" applyProtection="0"/>
    <xf numFmtId="233" fontId="23" fillId="0" borderId="0" applyFont="0" applyFill="0" applyBorder="0" applyAlignment="0" applyProtection="0"/>
    <xf numFmtId="234" fontId="23" fillId="0" borderId="0"/>
    <xf numFmtId="235" fontId="26" fillId="0" borderId="0"/>
    <xf numFmtId="0" fontId="103" fillId="0" borderId="0">
      <alignment vertical="top" wrapText="1"/>
    </xf>
    <xf numFmtId="168" fontId="128" fillId="0" borderId="0" applyFont="0" applyFill="0" applyBorder="0" applyAlignment="0" applyProtection="0"/>
    <xf numFmtId="178" fontId="128" fillId="0" borderId="0" applyFont="0" applyFill="0" applyBorder="0" applyAlignment="0" applyProtection="0"/>
    <xf numFmtId="168" fontId="128" fillId="0" borderId="0" applyFont="0" applyFill="0" applyBorder="0" applyAlignment="0" applyProtection="0"/>
    <xf numFmtId="41" fontId="128" fillId="0" borderId="0" applyFont="0" applyFill="0" applyBorder="0" applyAlignment="0" applyProtection="0"/>
    <xf numFmtId="168" fontId="128" fillId="0" borderId="0" applyFont="0" applyFill="0" applyBorder="0" applyAlignment="0" applyProtection="0"/>
    <xf numFmtId="168" fontId="128" fillId="0" borderId="0" applyFont="0" applyFill="0" applyBorder="0" applyAlignment="0" applyProtection="0"/>
    <xf numFmtId="41" fontId="128" fillId="0" borderId="0" applyFont="0" applyFill="0" applyBorder="0" applyAlignment="0" applyProtection="0"/>
    <xf numFmtId="41" fontId="128" fillId="0" borderId="0" applyFont="0" applyFill="0" applyBorder="0" applyAlignment="0" applyProtection="0"/>
    <xf numFmtId="41" fontId="128" fillId="0" borderId="0" applyFont="0" applyFill="0" applyBorder="0" applyAlignment="0" applyProtection="0"/>
    <xf numFmtId="168" fontId="128" fillId="0" borderId="0" applyFont="0" applyFill="0" applyBorder="0" applyAlignment="0" applyProtection="0"/>
    <xf numFmtId="168" fontId="128" fillId="0" borderId="0" applyFont="0" applyFill="0" applyBorder="0" applyAlignment="0" applyProtection="0"/>
    <xf numFmtId="168" fontId="128" fillId="0" borderId="0" applyFont="0" applyFill="0" applyBorder="0" applyAlignment="0" applyProtection="0"/>
    <xf numFmtId="41" fontId="128" fillId="0" borderId="0" applyFont="0" applyFill="0" applyBorder="0" applyAlignment="0" applyProtection="0"/>
    <xf numFmtId="41" fontId="128" fillId="0" borderId="0" applyFont="0" applyFill="0" applyBorder="0" applyAlignment="0" applyProtection="0"/>
    <xf numFmtId="164" fontId="128" fillId="0" borderId="0" applyFont="0" applyFill="0" applyBorder="0" applyAlignment="0" applyProtection="0"/>
    <xf numFmtId="164" fontId="128" fillId="0" borderId="0" applyFont="0" applyFill="0" applyBorder="0" applyAlignment="0" applyProtection="0"/>
    <xf numFmtId="41"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65" fontId="128" fillId="0" borderId="0" applyFont="0" applyFill="0" applyBorder="0" applyAlignment="0" applyProtection="0"/>
    <xf numFmtId="165" fontId="128" fillId="0" borderId="0" applyFont="0" applyFill="0" applyBorder="0" applyAlignment="0" applyProtection="0"/>
    <xf numFmtId="43" fontId="128" fillId="0" borderId="0" applyFont="0" applyFill="0" applyBorder="0" applyAlignment="0" applyProtection="0"/>
    <xf numFmtId="0" fontId="59" fillId="21" borderId="15" applyNumberFormat="0" applyAlignment="0" applyProtection="0"/>
    <xf numFmtId="0" fontId="60" fillId="8" borderId="8" applyNumberFormat="0" applyAlignment="0" applyProtection="0"/>
    <xf numFmtId="0" fontId="61" fillId="0" borderId="16" applyNumberFormat="0" applyFill="0" applyAlignment="0" applyProtection="0"/>
    <xf numFmtId="0" fontId="62" fillId="0" borderId="17" applyNumberFormat="0" applyFill="0" applyAlignment="0" applyProtection="0"/>
    <xf numFmtId="0" fontId="63" fillId="0" borderId="18" applyNumberFormat="0" applyFill="0" applyAlignment="0" applyProtection="0"/>
    <xf numFmtId="0" fontId="63" fillId="0" borderId="0" applyNumberFormat="0" applyFill="0" applyBorder="0" applyAlignment="0" applyProtection="0"/>
    <xf numFmtId="3" fontId="25" fillId="0" borderId="0" applyFont="0" applyBorder="0" applyAlignment="0"/>
    <xf numFmtId="0" fontId="129" fillId="0" borderId="0">
      <alignment vertical="center"/>
    </xf>
    <xf numFmtId="0" fontId="23" fillId="0" borderId="0" applyFill="0" applyBorder="0" applyAlignment="0"/>
    <xf numFmtId="210" fontId="111" fillId="0" borderId="0" applyFill="0" applyBorder="0" applyAlignment="0"/>
    <xf numFmtId="180" fontId="111" fillId="0" borderId="0" applyFill="0" applyBorder="0" applyAlignment="0"/>
    <xf numFmtId="213" fontId="111" fillId="0" borderId="0" applyFill="0" applyBorder="0" applyAlignment="0"/>
    <xf numFmtId="210" fontId="111" fillId="0" borderId="0" applyFill="0" applyBorder="0" applyAlignment="0"/>
    <xf numFmtId="0" fontId="130" fillId="0" borderId="0" applyNumberFormat="0" applyAlignment="0">
      <alignment horizontal="left"/>
    </xf>
    <xf numFmtId="236" fontId="25" fillId="0" borderId="0" applyFont="0" applyFill="0" applyBorder="0" applyAlignment="0" applyProtection="0"/>
    <xf numFmtId="0" fontId="30" fillId="0" borderId="0" applyNumberFormat="0" applyFill="0" applyBorder="0" applyAlignment="0" applyProtection="0"/>
    <xf numFmtId="3" fontId="25" fillId="0" borderId="0" applyFont="0" applyBorder="0" applyAlignment="0"/>
    <xf numFmtId="2" fontId="23" fillId="0" borderId="0" applyFont="0" applyFill="0" applyBorder="0" applyAlignment="0" applyProtection="0"/>
    <xf numFmtId="0" fontId="131" fillId="0" borderId="0" applyNumberFormat="0" applyFill="0" applyBorder="0" applyAlignment="0" applyProtection="0"/>
    <xf numFmtId="0" fontId="132" fillId="0" borderId="0" applyNumberFormat="0" applyFill="0" applyBorder="0" applyProtection="0">
      <alignment vertical="center"/>
    </xf>
    <xf numFmtId="0" fontId="133" fillId="0" borderId="0" applyNumberFormat="0" applyFill="0" applyBorder="0" applyAlignment="0" applyProtection="0"/>
    <xf numFmtId="0" fontId="134" fillId="0" borderId="0" applyNumberFormat="0" applyFill="0" applyBorder="0" applyProtection="0">
      <alignment vertical="center"/>
    </xf>
    <xf numFmtId="0" fontId="135" fillId="0" borderId="0" applyNumberFormat="0" applyFill="0" applyBorder="0" applyAlignment="0" applyProtection="0"/>
    <xf numFmtId="0" fontId="136" fillId="0" borderId="0" applyNumberFormat="0" applyFill="0" applyBorder="0" applyAlignment="0" applyProtection="0"/>
    <xf numFmtId="237" fontId="137" fillId="0" borderId="19" applyNumberFormat="0" applyFill="0" applyBorder="0" applyAlignment="0" applyProtection="0"/>
    <xf numFmtId="0" fontId="138" fillId="0" borderId="0" applyNumberFormat="0" applyFill="0" applyBorder="0" applyAlignment="0" applyProtection="0"/>
    <xf numFmtId="0" fontId="23" fillId="23" borderId="20" applyNumberFormat="0" applyFont="0" applyAlignment="0" applyProtection="0"/>
    <xf numFmtId="0" fontId="31" fillId="5" borderId="0" applyNumberFormat="0" applyBorder="0" applyAlignment="0" applyProtection="0"/>
    <xf numFmtId="38" fontId="32" fillId="2" borderId="0" applyNumberFormat="0" applyBorder="0" applyAlignment="0" applyProtection="0"/>
    <xf numFmtId="238" fontId="76" fillId="2" borderId="0" applyBorder="0" applyProtection="0"/>
    <xf numFmtId="0" fontId="139" fillId="0" borderId="7" applyNumberFormat="0" applyFill="0" applyBorder="0" applyAlignment="0" applyProtection="0">
      <alignment horizontal="center" vertical="center"/>
    </xf>
    <xf numFmtId="0" fontId="140" fillId="0" borderId="0" applyNumberFormat="0" applyFont="0" applyBorder="0" applyAlignment="0">
      <alignment horizontal="left" vertical="center"/>
    </xf>
    <xf numFmtId="0" fontId="141" fillId="24" borderId="0"/>
    <xf numFmtId="0" fontId="142" fillId="0" borderId="0">
      <alignment horizontal="left"/>
    </xf>
    <xf numFmtId="0" fontId="33" fillId="0" borderId="21" applyNumberFormat="0" applyAlignment="0" applyProtection="0">
      <alignment horizontal="left" vertical="center"/>
    </xf>
    <xf numFmtId="0" fontId="33" fillId="0" borderId="22">
      <alignment horizontal="left" vertical="center"/>
    </xf>
    <xf numFmtId="0" fontId="34" fillId="0" borderId="0" applyNumberFormat="0" applyFill="0" applyBorder="0" applyAlignment="0" applyProtection="0"/>
    <xf numFmtId="0" fontId="35" fillId="0" borderId="16" applyNumberFormat="0" applyFill="0" applyAlignment="0" applyProtection="0"/>
    <xf numFmtId="0" fontId="33" fillId="0" borderId="0" applyNumberFormat="0" applyFill="0" applyBorder="0" applyAlignment="0" applyProtection="0"/>
    <xf numFmtId="0" fontId="36" fillId="0" borderId="17" applyNumberFormat="0" applyFill="0" applyAlignment="0" applyProtection="0"/>
    <xf numFmtId="0" fontId="37" fillId="0" borderId="18" applyNumberFormat="0" applyFill="0" applyAlignment="0" applyProtection="0"/>
    <xf numFmtId="0" fontId="37" fillId="0" borderId="0" applyNumberFormat="0" applyFill="0" applyBorder="0" applyAlignment="0" applyProtection="0"/>
    <xf numFmtId="239" fontId="143" fillId="0" borderId="0">
      <protection locked="0"/>
    </xf>
    <xf numFmtId="239" fontId="143" fillId="0" borderId="0">
      <protection locked="0"/>
    </xf>
    <xf numFmtId="0" fontId="144" fillId="0" borderId="23">
      <alignment horizontal="center"/>
    </xf>
    <xf numFmtId="0" fontId="144" fillId="0" borderId="0">
      <alignment horizontal="center"/>
    </xf>
    <xf numFmtId="240" fontId="145" fillId="25" borderId="1" applyNumberFormat="0" applyAlignment="0">
      <alignment horizontal="left" vertical="top"/>
    </xf>
    <xf numFmtId="49" fontId="38" fillId="0" borderId="1">
      <alignment vertical="center"/>
    </xf>
    <xf numFmtId="0" fontId="95" fillId="0" borderId="0"/>
    <xf numFmtId="168" fontId="25" fillId="0" borderId="0" applyFont="0" applyFill="0" applyBorder="0" applyAlignment="0" applyProtection="0"/>
    <xf numFmtId="38" fontId="90" fillId="0" borderId="0" applyFont="0" applyFill="0" applyBorder="0" applyAlignment="0" applyProtection="0"/>
    <xf numFmtId="198" fontId="87" fillId="0" borderId="0" applyFont="0" applyFill="0" applyBorder="0" applyAlignment="0" applyProtection="0"/>
    <xf numFmtId="0" fontId="146" fillId="0" borderId="0"/>
    <xf numFmtId="241" fontId="147"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0" fontId="32" fillId="26" borderId="1" applyNumberFormat="0" applyBorder="0" applyAlignment="0" applyProtection="0"/>
    <xf numFmtId="0" fontId="39" fillId="8" borderId="8" applyNumberFormat="0" applyAlignment="0" applyProtection="0"/>
    <xf numFmtId="242" fontId="87" fillId="27" borderId="0"/>
    <xf numFmtId="2" fontId="148" fillId="0" borderId="24" applyBorder="0"/>
    <xf numFmtId="0" fontId="64" fillId="22" borderId="12" applyNumberFormat="0" applyAlignment="0" applyProtection="0"/>
    <xf numFmtId="168" fontId="25" fillId="0" borderId="0" applyFont="0" applyFill="0" applyBorder="0" applyAlignment="0" applyProtection="0"/>
    <xf numFmtId="0" fontId="25" fillId="0" borderId="0"/>
    <xf numFmtId="0" fontId="105" fillId="0" borderId="25">
      <alignment horizontal="centerContinuous"/>
    </xf>
    <xf numFmtId="0" fontId="23" fillId="0" borderId="0"/>
    <xf numFmtId="0" fontId="4" fillId="0" borderId="0"/>
    <xf numFmtId="0" fontId="13" fillId="0" borderId="0"/>
    <xf numFmtId="0" fontId="23" fillId="0" borderId="0"/>
    <xf numFmtId="0" fontId="27" fillId="0" borderId="0"/>
    <xf numFmtId="0" fontId="27" fillId="0" borderId="0"/>
    <xf numFmtId="0" fontId="149" fillId="0" borderId="0" applyNumberFormat="0" applyFill="0" applyBorder="0" applyAlignment="0" applyProtection="0">
      <alignment vertical="top"/>
      <protection locked="0"/>
    </xf>
    <xf numFmtId="0" fontId="23" fillId="0" borderId="0" applyFill="0" applyBorder="0" applyAlignment="0"/>
    <xf numFmtId="210" fontId="111" fillId="0" borderId="0" applyFill="0" applyBorder="0" applyAlignment="0"/>
    <xf numFmtId="180" fontId="111" fillId="0" borderId="0" applyFill="0" applyBorder="0" applyAlignment="0"/>
    <xf numFmtId="213" fontId="111" fillId="0" borderId="0" applyFill="0" applyBorder="0" applyAlignment="0"/>
    <xf numFmtId="210" fontId="111" fillId="0" borderId="0" applyFill="0" applyBorder="0" applyAlignment="0"/>
    <xf numFmtId="0" fontId="40" fillId="0" borderId="26" applyNumberFormat="0" applyFill="0" applyAlignment="0" applyProtection="0"/>
    <xf numFmtId="242" fontId="87" fillId="28" borderId="0"/>
    <xf numFmtId="214" fontId="32" fillId="0" borderId="4" applyFont="0"/>
    <xf numFmtId="3" fontId="23" fillId="0" borderId="27"/>
    <xf numFmtId="0" fontId="92" fillId="0" borderId="0"/>
    <xf numFmtId="174" fontId="150" fillId="0" borderId="28" applyNumberFormat="0" applyFont="0" applyFill="0" applyBorder="0">
      <alignment horizontal="center"/>
    </xf>
    <xf numFmtId="38" fontId="90" fillId="0" borderId="0" applyFont="0" applyFill="0" applyBorder="0" applyAlignment="0" applyProtection="0"/>
    <xf numFmtId="4" fontId="111" fillId="0" borderId="0" applyFont="0" applyFill="0" applyBorder="0" applyAlignment="0" applyProtection="0"/>
    <xf numFmtId="38" fontId="90" fillId="0" borderId="0" applyFont="0" applyFill="0" applyBorder="0" applyAlignment="0" applyProtection="0"/>
    <xf numFmtId="40" fontId="90" fillId="0" borderId="0" applyFont="0" applyFill="0" applyBorder="0" applyAlignment="0" applyProtection="0"/>
    <xf numFmtId="168" fontId="23" fillId="0" borderId="0" applyFont="0" applyFill="0" applyBorder="0" applyAlignment="0" applyProtection="0"/>
    <xf numFmtId="178" fontId="23" fillId="0" borderId="0" applyFont="0" applyFill="0" applyBorder="0" applyAlignment="0" applyProtection="0"/>
    <xf numFmtId="0" fontId="151" fillId="0" borderId="23"/>
    <xf numFmtId="176" fontId="19" fillId="0" borderId="28"/>
    <xf numFmtId="176" fontId="23" fillId="0" borderId="28"/>
    <xf numFmtId="176" fontId="213" fillId="0" borderId="28"/>
    <xf numFmtId="243" fontId="87" fillId="0" borderId="0" applyFont="0" applyFill="0" applyBorder="0" applyAlignment="0" applyProtection="0"/>
    <xf numFmtId="244" fontId="77" fillId="0" borderId="0" applyFont="0" applyFill="0" applyBorder="0" applyAlignment="0" applyProtection="0"/>
    <xf numFmtId="245" fontId="90" fillId="0" borderId="0" applyFont="0" applyFill="0" applyBorder="0" applyAlignment="0" applyProtection="0"/>
    <xf numFmtId="246" fontId="90" fillId="0" borderId="0" applyFont="0" applyFill="0" applyBorder="0" applyAlignment="0" applyProtection="0"/>
    <xf numFmtId="247" fontId="23" fillId="0" borderId="0" applyFont="0" applyFill="0" applyBorder="0" applyAlignment="0" applyProtection="0"/>
    <xf numFmtId="248" fontId="23" fillId="0" borderId="0" applyFont="0" applyFill="0" applyBorder="0" applyAlignment="0" applyProtection="0"/>
    <xf numFmtId="0" fontId="152" fillId="0" borderId="5"/>
    <xf numFmtId="0" fontId="41" fillId="0" borderId="0" applyNumberFormat="0" applyFont="0" applyFill="0" applyAlignment="0"/>
    <xf numFmtId="0" fontId="123" fillId="0" borderId="0">
      <alignment horizontal="justify" vertical="top"/>
    </xf>
    <xf numFmtId="0" fontId="42" fillId="29" borderId="0" applyNumberFormat="0" applyBorder="0" applyAlignment="0" applyProtection="0"/>
    <xf numFmtId="0" fontId="117" fillId="0" borderId="1"/>
    <xf numFmtId="0" fontId="95" fillId="0" borderId="0"/>
    <xf numFmtId="37" fontId="153" fillId="0" borderId="0"/>
    <xf numFmtId="0" fontId="154" fillId="0" borderId="1" applyNumberFormat="0" applyFont="0" applyFill="0" applyBorder="0" applyAlignment="0">
      <alignment horizontal="center"/>
    </xf>
    <xf numFmtId="177" fontId="19" fillId="0" borderId="0"/>
    <xf numFmtId="177" fontId="23" fillId="0" borderId="0"/>
    <xf numFmtId="177" fontId="213" fillId="0" borderId="0"/>
    <xf numFmtId="0" fontId="206" fillId="0" borderId="0"/>
    <xf numFmtId="0" fontId="94" fillId="0" borderId="0"/>
    <xf numFmtId="0" fontId="219" fillId="0" borderId="0"/>
    <xf numFmtId="3" fontId="4" fillId="0" borderId="0">
      <alignment vertical="center" wrapText="1"/>
    </xf>
    <xf numFmtId="0" fontId="219" fillId="0" borderId="0"/>
    <xf numFmtId="0" fontId="4" fillId="0" borderId="0"/>
    <xf numFmtId="0" fontId="26" fillId="0" borderId="0"/>
    <xf numFmtId="0" fontId="19" fillId="0" borderId="0"/>
    <xf numFmtId="0" fontId="19" fillId="0" borderId="0"/>
    <xf numFmtId="0" fontId="19" fillId="0" borderId="0"/>
    <xf numFmtId="0" fontId="19" fillId="0" borderId="0"/>
    <xf numFmtId="0" fontId="56" fillId="0" borderId="0"/>
    <xf numFmtId="0" fontId="4" fillId="0" borderId="0"/>
    <xf numFmtId="0" fontId="4" fillId="0" borderId="0"/>
    <xf numFmtId="0" fontId="75" fillId="0" borderId="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2"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95" fillId="0" borderId="0"/>
    <xf numFmtId="0" fontId="23" fillId="0" borderId="0"/>
    <xf numFmtId="0" fontId="155"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19" fillId="0" borderId="0"/>
    <xf numFmtId="0" fontId="213" fillId="0" borderId="0"/>
    <xf numFmtId="0" fontId="220" fillId="0" borderId="0"/>
    <xf numFmtId="0" fontId="23" fillId="0" borderId="0"/>
    <xf numFmtId="0" fontId="23" fillId="0" borderId="0"/>
    <xf numFmtId="1" fontId="4" fillId="0" borderId="0">
      <alignment vertical="center" wrapText="1"/>
    </xf>
    <xf numFmtId="0" fontId="4" fillId="0" borderId="0"/>
    <xf numFmtId="0" fontId="4" fillId="0" borderId="0"/>
    <xf numFmtId="0" fontId="205" fillId="0" borderId="0"/>
    <xf numFmtId="0" fontId="207" fillId="0" borderId="0"/>
    <xf numFmtId="0" fontId="41" fillId="0" borderId="0"/>
    <xf numFmtId="0" fontId="212" fillId="0" borderId="0"/>
    <xf numFmtId="0" fontId="213" fillId="0" borderId="0"/>
    <xf numFmtId="0" fontId="221" fillId="0" borderId="0"/>
    <xf numFmtId="0" fontId="2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2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 fillId="0" borderId="0"/>
    <xf numFmtId="0" fontId="218" fillId="0" borderId="0"/>
    <xf numFmtId="0" fontId="218" fillId="0" borderId="0"/>
    <xf numFmtId="0" fontId="4" fillId="0" borderId="0"/>
    <xf numFmtId="0" fontId="4" fillId="0" borderId="0"/>
    <xf numFmtId="0" fontId="4" fillId="0" borderId="0"/>
    <xf numFmtId="0" fontId="4" fillId="0" borderId="0"/>
    <xf numFmtId="0" fontId="4" fillId="0" borderId="0"/>
    <xf numFmtId="0" fontId="13" fillId="0" borderId="0"/>
    <xf numFmtId="0" fontId="213" fillId="0" borderId="0"/>
    <xf numFmtId="0" fontId="218" fillId="0" borderId="0"/>
    <xf numFmtId="0" fontId="218" fillId="0" borderId="0"/>
    <xf numFmtId="0" fontId="4" fillId="0" borderId="0"/>
    <xf numFmtId="0" fontId="4" fillId="0" borderId="0"/>
    <xf numFmtId="0" fontId="4" fillId="0" borderId="0"/>
    <xf numFmtId="0" fontId="23" fillId="0" borderId="0"/>
    <xf numFmtId="0" fontId="25" fillId="0" borderId="0"/>
    <xf numFmtId="0" fontId="19" fillId="0" borderId="0"/>
    <xf numFmtId="0" fontId="217" fillId="0" borderId="0"/>
    <xf numFmtId="0" fontId="217" fillId="0" borderId="0"/>
    <xf numFmtId="0" fontId="23" fillId="0" borderId="0"/>
    <xf numFmtId="0" fontId="4" fillId="0" borderId="0"/>
    <xf numFmtId="0" fontId="23" fillId="0" borderId="0"/>
    <xf numFmtId="0" fontId="43" fillId="0" borderId="0"/>
    <xf numFmtId="0" fontId="23" fillId="0" borderId="0"/>
    <xf numFmtId="0" fontId="23" fillId="0" borderId="0"/>
    <xf numFmtId="0" fontId="11" fillId="0" borderId="0"/>
    <xf numFmtId="0" fontId="25" fillId="0" borderId="0"/>
    <xf numFmtId="0" fontId="11" fillId="0" borderId="0"/>
    <xf numFmtId="0" fontId="219" fillId="0" borderId="0"/>
    <xf numFmtId="0" fontId="219" fillId="0" borderId="0"/>
    <xf numFmtId="0" fontId="219" fillId="0" borderId="0"/>
    <xf numFmtId="0" fontId="13" fillId="0" borderId="0"/>
    <xf numFmtId="0" fontId="13" fillId="0" borderId="0"/>
    <xf numFmtId="0" fontId="13" fillId="0" borderId="0"/>
    <xf numFmtId="0" fontId="13" fillId="0" borderId="0"/>
    <xf numFmtId="3" fontId="4" fillId="0" borderId="0">
      <alignment vertical="center" wrapText="1"/>
    </xf>
    <xf numFmtId="0" fontId="23" fillId="0" borderId="0"/>
    <xf numFmtId="0" fontId="25" fillId="0" borderId="0"/>
    <xf numFmtId="0" fontId="111" fillId="30" borderId="0"/>
    <xf numFmtId="0" fontId="128" fillId="0" borderId="0"/>
    <xf numFmtId="0" fontId="13" fillId="23" borderId="20" applyNumberFormat="0" applyFont="0" applyAlignment="0" applyProtection="0"/>
    <xf numFmtId="249" fontId="156" fillId="0" borderId="0" applyFont="0" applyFill="0" applyBorder="0" applyProtection="0">
      <alignment vertical="top" wrapText="1"/>
    </xf>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20" borderId="0" applyNumberFormat="0" applyBorder="0" applyAlignment="0" applyProtection="0"/>
    <xf numFmtId="178" fontId="9" fillId="0" borderId="0" applyFont="0" applyFill="0" applyBorder="0" applyAlignment="0" applyProtection="0"/>
    <xf numFmtId="168" fontId="9"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17" fillId="0" borderId="0" applyNumberFormat="0" applyFill="0" applyBorder="0" applyAlignment="0" applyProtection="0"/>
    <xf numFmtId="0" fontId="25" fillId="0" borderId="0" applyNumberFormat="0" applyFill="0" applyBorder="0" applyAlignment="0" applyProtection="0"/>
    <xf numFmtId="0" fontId="23" fillId="0" borderId="0" applyFont="0" applyFill="0" applyBorder="0" applyAlignment="0" applyProtection="0"/>
    <xf numFmtId="0" fontId="95" fillId="0" borderId="0"/>
    <xf numFmtId="0" fontId="44" fillId="21" borderId="15" applyNumberFormat="0" applyAlignment="0" applyProtection="0"/>
    <xf numFmtId="0" fontId="65" fillId="0" borderId="26" applyNumberFormat="0" applyFill="0" applyAlignment="0" applyProtection="0"/>
    <xf numFmtId="41" fontId="23" fillId="0" borderId="0" applyFont="0" applyFill="0" applyBorder="0" applyAlignment="0" applyProtection="0"/>
    <xf numFmtId="14" fontId="105" fillId="0" borderId="0">
      <alignment horizontal="center" wrapText="1"/>
      <protection locked="0"/>
    </xf>
    <xf numFmtId="212" fontId="23" fillId="0" borderId="0" applyFont="0" applyFill="0" applyBorder="0" applyAlignment="0" applyProtection="0"/>
    <xf numFmtId="250" fontId="23" fillId="0" borderId="0" applyFont="0" applyFill="0" applyBorder="0" applyAlignment="0" applyProtection="0"/>
    <xf numFmtId="10" fontId="19" fillId="0" borderId="0" applyFont="0" applyFill="0" applyBorder="0" applyAlignment="0" applyProtection="0"/>
    <xf numFmtId="10" fontId="23" fillId="0" borderId="0" applyFont="0" applyFill="0" applyBorder="0" applyAlignment="0" applyProtection="0"/>
    <xf numFmtId="10" fontId="2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27"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8"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41"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90" fillId="0" borderId="29" applyNumberFormat="0" applyBorder="0"/>
    <xf numFmtId="0" fontId="23" fillId="0" borderId="0" applyFill="0" applyBorder="0" applyAlignment="0"/>
    <xf numFmtId="210" fontId="111" fillId="0" borderId="0" applyFill="0" applyBorder="0" applyAlignment="0"/>
    <xf numFmtId="180" fontId="111" fillId="0" borderId="0" applyFill="0" applyBorder="0" applyAlignment="0"/>
    <xf numFmtId="213" fontId="111" fillId="0" borderId="0" applyFill="0" applyBorder="0" applyAlignment="0"/>
    <xf numFmtId="210" fontId="111" fillId="0" borderId="0" applyFill="0" applyBorder="0" applyAlignment="0"/>
    <xf numFmtId="0" fontId="158" fillId="0" borderId="0"/>
    <xf numFmtId="0" fontId="90" fillId="0" borderId="0" applyNumberFormat="0" applyFont="0" applyFill="0" applyBorder="0" applyAlignment="0" applyProtection="0">
      <alignment horizontal="left"/>
    </xf>
    <xf numFmtId="0" fontId="159" fillId="0" borderId="23">
      <alignment horizontal="center"/>
    </xf>
    <xf numFmtId="0" fontId="160" fillId="0" borderId="0"/>
    <xf numFmtId="1" fontId="23" fillId="0" borderId="30" applyNumberFormat="0" applyFill="0" applyAlignment="0" applyProtection="0">
      <alignment horizontal="center" vertic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88" fillId="0" borderId="5"/>
    <xf numFmtId="198" fontId="87" fillId="0" borderId="0" applyFont="0" applyFill="0" applyBorder="0" applyAlignment="0" applyProtection="0"/>
    <xf numFmtId="0" fontId="25" fillId="0" borderId="0" applyNumberFormat="0" applyFill="0" applyBorder="0" applyAlignment="0" applyProtection="0"/>
    <xf numFmtId="41" fontId="87" fillId="0" borderId="0" applyFont="0" applyFill="0" applyBorder="0" applyAlignment="0" applyProtection="0"/>
    <xf numFmtId="0" fontId="88" fillId="0" borderId="5" applyNumberFormat="0" applyFont="0" applyBorder="0" applyAlignment="0"/>
    <xf numFmtId="4" fontId="163" fillId="32" borderId="31" applyNumberFormat="0" applyProtection="0">
      <alignment vertical="center"/>
    </xf>
    <xf numFmtId="4" fontId="164" fillId="32" borderId="31" applyNumberFormat="0" applyProtection="0">
      <alignment vertical="center"/>
    </xf>
    <xf numFmtId="4" fontId="165" fillId="32" borderId="31" applyNumberFormat="0" applyProtection="0">
      <alignment horizontal="left" vertical="center" indent="1"/>
    </xf>
    <xf numFmtId="4" fontId="165" fillId="33" borderId="0" applyNumberFormat="0" applyProtection="0">
      <alignment horizontal="left" vertical="center" indent="1"/>
    </xf>
    <xf numFmtId="4" fontId="165" fillId="34" borderId="31" applyNumberFormat="0" applyProtection="0">
      <alignment horizontal="right" vertical="center"/>
    </xf>
    <xf numFmtId="4" fontId="165" fillId="35" borderId="31" applyNumberFormat="0" applyProtection="0">
      <alignment horizontal="right" vertical="center"/>
    </xf>
    <xf numFmtId="4" fontId="165" fillId="36" borderId="31" applyNumberFormat="0" applyProtection="0">
      <alignment horizontal="right" vertical="center"/>
    </xf>
    <xf numFmtId="4" fontId="165" fillId="37" borderId="31" applyNumberFormat="0" applyProtection="0">
      <alignment horizontal="right" vertical="center"/>
    </xf>
    <xf numFmtId="4" fontId="165" fillId="38" borderId="31" applyNumberFormat="0" applyProtection="0">
      <alignment horizontal="right" vertical="center"/>
    </xf>
    <xf numFmtId="4" fontId="165" fillId="39" borderId="31" applyNumberFormat="0" applyProtection="0">
      <alignment horizontal="right" vertical="center"/>
    </xf>
    <xf numFmtId="4" fontId="165" fillId="40" borderId="31" applyNumberFormat="0" applyProtection="0">
      <alignment horizontal="right" vertical="center"/>
    </xf>
    <xf numFmtId="4" fontId="165" fillId="41" borderId="31" applyNumberFormat="0" applyProtection="0">
      <alignment horizontal="right" vertical="center"/>
    </xf>
    <xf numFmtId="4" fontId="165" fillId="42" borderId="31" applyNumberFormat="0" applyProtection="0">
      <alignment horizontal="right" vertical="center"/>
    </xf>
    <xf numFmtId="4" fontId="163" fillId="43" borderId="32" applyNumberFormat="0" applyProtection="0">
      <alignment horizontal="left" vertical="center" indent="1"/>
    </xf>
    <xf numFmtId="4" fontId="163" fillId="44" borderId="0" applyNumberFormat="0" applyProtection="0">
      <alignment horizontal="left" vertical="center" indent="1"/>
    </xf>
    <xf numFmtId="4" fontId="163" fillId="33" borderId="0" applyNumberFormat="0" applyProtection="0">
      <alignment horizontal="left" vertical="center" indent="1"/>
    </xf>
    <xf numFmtId="4" fontId="165" fillId="44" borderId="31" applyNumberFormat="0" applyProtection="0">
      <alignment horizontal="right" vertical="center"/>
    </xf>
    <xf numFmtId="4" fontId="89" fillId="44" borderId="0" applyNumberFormat="0" applyProtection="0">
      <alignment horizontal="left" vertical="center" indent="1"/>
    </xf>
    <xf numFmtId="4" fontId="89" fillId="33" borderId="0" applyNumberFormat="0" applyProtection="0">
      <alignment horizontal="left" vertical="center" indent="1"/>
    </xf>
    <xf numFmtId="4" fontId="165" fillId="45" borderId="31" applyNumberFormat="0" applyProtection="0">
      <alignment vertical="center"/>
    </xf>
    <xf numFmtId="4" fontId="166" fillId="45" borderId="31" applyNumberFormat="0" applyProtection="0">
      <alignment vertical="center"/>
    </xf>
    <xf numFmtId="4" fontId="163" fillId="44" borderId="33" applyNumberFormat="0" applyProtection="0">
      <alignment horizontal="left" vertical="center" indent="1"/>
    </xf>
    <xf numFmtId="4" fontId="165" fillId="45" borderId="31" applyNumberFormat="0" applyProtection="0">
      <alignment horizontal="right" vertical="center"/>
    </xf>
    <xf numFmtId="4" fontId="166" fillId="45" borderId="31" applyNumberFormat="0" applyProtection="0">
      <alignment horizontal="right" vertical="center"/>
    </xf>
    <xf numFmtId="4" fontId="163" fillId="44" borderId="31" applyNumberFormat="0" applyProtection="0">
      <alignment horizontal="left" vertical="center" indent="1"/>
    </xf>
    <xf numFmtId="4" fontId="167" fillId="25" borderId="33" applyNumberFormat="0" applyProtection="0">
      <alignment horizontal="left" vertical="center" indent="1"/>
    </xf>
    <xf numFmtId="4" fontId="168" fillId="45" borderId="31" applyNumberFormat="0" applyProtection="0">
      <alignment horizontal="right" vertical="center"/>
    </xf>
    <xf numFmtId="0" fontId="4" fillId="0" borderId="0">
      <alignment vertical="center"/>
    </xf>
    <xf numFmtId="251" fontId="169" fillId="0" borderId="0" applyFont="0" applyFill="0" applyBorder="0" applyAlignment="0" applyProtection="0"/>
    <xf numFmtId="0" fontId="161" fillId="1" borderId="22" applyNumberFormat="0" applyFont="0" applyAlignment="0">
      <alignment horizontal="center"/>
    </xf>
    <xf numFmtId="0" fontId="170" fillId="0" borderId="0" applyNumberFormat="0" applyFill="0" applyBorder="0" applyAlignment="0" applyProtection="0">
      <alignment vertical="top"/>
      <protection locked="0"/>
    </xf>
    <xf numFmtId="3" fontId="77" fillId="0" borderId="0"/>
    <xf numFmtId="0" fontId="171" fillId="0" borderId="0" applyNumberFormat="0" applyFill="0" applyBorder="0" applyAlignment="0">
      <alignment horizontal="center"/>
    </xf>
    <xf numFmtId="0" fontId="23" fillId="0" borderId="0"/>
    <xf numFmtId="181" fontId="172" fillId="0" borderId="0" applyNumberFormat="0" applyBorder="0" applyAlignment="0">
      <alignment horizontal="centerContinuous"/>
    </xf>
    <xf numFmtId="0" fontId="25" fillId="0" borderId="30">
      <alignment horizontal="center"/>
    </xf>
    <xf numFmtId="0" fontId="88" fillId="0" borderId="0"/>
    <xf numFmtId="2" fontId="23" fillId="0" borderId="0" applyFont="0" applyFill="0" applyBorder="0" applyAlignment="0" applyProtection="0"/>
    <xf numFmtId="0" fontId="33" fillId="0" borderId="22">
      <alignment horizontal="left" vertical="center"/>
    </xf>
    <xf numFmtId="0" fontId="33" fillId="0" borderId="21" applyNumberFormat="0" applyAlignment="0" applyProtection="0">
      <alignment horizontal="left" vertical="center"/>
    </xf>
    <xf numFmtId="0" fontId="33" fillId="0" borderId="0" applyNumberFormat="0" applyFill="0" applyBorder="0" applyAlignment="0" applyProtection="0"/>
    <xf numFmtId="0" fontId="34" fillId="0" borderId="0" applyNumberFormat="0" applyFill="0" applyBorder="0" applyAlignment="0" applyProtection="0"/>
    <xf numFmtId="181" fontId="78" fillId="0" borderId="0" applyFont="0" applyFill="0" applyBorder="0" applyAlignment="0" applyProtection="0"/>
    <xf numFmtId="0" fontId="11" fillId="0" borderId="0"/>
    <xf numFmtId="0" fontId="173" fillId="0" borderId="0"/>
    <xf numFmtId="0" fontId="117" fillId="0" borderId="0"/>
    <xf numFmtId="0" fontId="117" fillId="0" borderId="0"/>
    <xf numFmtId="0" fontId="41" fillId="0" borderId="0" applyNumberFormat="0" applyFont="0" applyFill="0" applyAlignment="0"/>
    <xf numFmtId="199" fontId="87" fillId="0" borderId="0" applyFont="0" applyFill="0" applyBorder="0" applyAlignment="0" applyProtection="0"/>
    <xf numFmtId="190" fontId="87" fillId="0" borderId="0" applyFont="0" applyFill="0" applyBorder="0" applyAlignment="0" applyProtection="0"/>
    <xf numFmtId="0" fontId="23" fillId="0" borderId="34" applyNumberFormat="0" applyFont="0" applyFill="0" applyAlignment="0" applyProtection="0"/>
    <xf numFmtId="252" fontId="117" fillId="0" borderId="0" applyFont="0" applyFill="0" applyBorder="0" applyAlignment="0" applyProtection="0"/>
    <xf numFmtId="0" fontId="117" fillId="0" borderId="0"/>
    <xf numFmtId="189" fontId="87" fillId="0" borderId="0" applyFont="0" applyFill="0" applyBorder="0" applyAlignment="0" applyProtection="0"/>
    <xf numFmtId="189" fontId="87" fillId="0" borderId="0" applyFont="0" applyFill="0" applyBorder="0" applyAlignment="0" applyProtection="0"/>
    <xf numFmtId="189" fontId="87" fillId="0" borderId="0" applyFont="0" applyFill="0" applyBorder="0" applyAlignment="0" applyProtection="0"/>
    <xf numFmtId="198" fontId="87" fillId="0" borderId="0" applyFont="0" applyFill="0" applyBorder="0" applyAlignment="0" applyProtection="0"/>
    <xf numFmtId="199" fontId="87" fillId="0" borderId="0" applyFont="0" applyFill="0" applyBorder="0" applyAlignment="0" applyProtection="0"/>
    <xf numFmtId="0" fontId="41" fillId="0" borderId="0" applyNumberFormat="0" applyFont="0" applyFill="0" applyAlignment="0"/>
    <xf numFmtId="42" fontId="87" fillId="0" borderId="0" applyFont="0" applyFill="0" applyBorder="0" applyAlignment="0" applyProtection="0"/>
    <xf numFmtId="42" fontId="87" fillId="0" borderId="0" applyFont="0" applyFill="0" applyBorder="0" applyAlignment="0" applyProtection="0"/>
    <xf numFmtId="197" fontId="87" fillId="0" borderId="0" applyFont="0" applyFill="0" applyBorder="0" applyAlignment="0" applyProtection="0"/>
    <xf numFmtId="190" fontId="87" fillId="0" borderId="0" applyFont="0" applyFill="0" applyBorder="0" applyAlignment="0" applyProtection="0"/>
    <xf numFmtId="0" fontId="23" fillId="0" borderId="34" applyNumberFormat="0" applyFont="0" applyFill="0" applyAlignment="0" applyProtection="0"/>
    <xf numFmtId="252" fontId="117" fillId="0" borderId="0" applyFont="0" applyFill="0" applyBorder="0" applyAlignment="0" applyProtection="0"/>
    <xf numFmtId="199" fontId="87" fillId="0" borderId="0" applyFont="0" applyFill="0" applyBorder="0" applyAlignment="0" applyProtection="0"/>
    <xf numFmtId="3" fontId="23" fillId="0" borderId="0" applyFont="0" applyFill="0" applyBorder="0" applyAlignment="0" applyProtection="0"/>
    <xf numFmtId="175" fontId="23" fillId="0" borderId="0" applyFont="0" applyFill="0" applyBorder="0" applyAlignment="0" applyProtection="0"/>
    <xf numFmtId="253" fontId="26" fillId="0" borderId="0" applyFont="0" applyFill="0" applyBorder="0" applyAlignment="0" applyProtection="0"/>
    <xf numFmtId="254" fontId="26" fillId="0" borderId="0" applyFont="0" applyFill="0" applyBorder="0" applyAlignment="0" applyProtection="0"/>
    <xf numFmtId="0" fontId="23" fillId="0" borderId="0" applyFont="0" applyFill="0" applyBorder="0" applyAlignment="0" applyProtection="0"/>
    <xf numFmtId="14" fontId="174" fillId="0" borderId="0"/>
    <xf numFmtId="0" fontId="175" fillId="0" borderId="0"/>
    <xf numFmtId="0" fontId="151" fillId="0" borderId="0"/>
    <xf numFmtId="40" fontId="176" fillId="0" borderId="0" applyBorder="0">
      <alignment horizontal="right"/>
    </xf>
    <xf numFmtId="0" fontId="177" fillId="0" borderId="0"/>
    <xf numFmtId="255" fontId="117" fillId="0" borderId="24">
      <alignment horizontal="right" vertical="center"/>
    </xf>
    <xf numFmtId="255" fontId="117" fillId="0" borderId="24">
      <alignment horizontal="right" vertical="center"/>
    </xf>
    <xf numFmtId="256" fontId="155" fillId="0" borderId="24">
      <alignment horizontal="right" vertical="center"/>
    </xf>
    <xf numFmtId="257" fontId="117" fillId="0" borderId="24">
      <alignment horizontal="right" vertical="center"/>
    </xf>
    <xf numFmtId="256" fontId="155" fillId="0" borderId="24">
      <alignment horizontal="right" vertical="center"/>
    </xf>
    <xf numFmtId="255" fontId="117" fillId="0" borderId="24">
      <alignment horizontal="right" vertical="center"/>
    </xf>
    <xf numFmtId="255" fontId="117" fillId="0" borderId="24">
      <alignment horizontal="right" vertical="center"/>
    </xf>
    <xf numFmtId="258" fontId="155" fillId="0" borderId="24">
      <alignment horizontal="right" vertical="center"/>
    </xf>
    <xf numFmtId="259" fontId="25" fillId="0" borderId="24">
      <alignment horizontal="right" vertical="center"/>
    </xf>
    <xf numFmtId="173" fontId="117" fillId="0" borderId="24">
      <alignment horizontal="right" vertical="center"/>
    </xf>
    <xf numFmtId="255" fontId="117" fillId="0" borderId="24">
      <alignment horizontal="right" vertical="center"/>
    </xf>
    <xf numFmtId="260" fontId="26" fillId="0" borderId="24">
      <alignment horizontal="right" vertical="center"/>
    </xf>
    <xf numFmtId="256" fontId="155" fillId="0" borderId="24">
      <alignment horizontal="right" vertical="center"/>
    </xf>
    <xf numFmtId="260" fontId="26" fillId="0" borderId="24">
      <alignment horizontal="right" vertical="center"/>
    </xf>
    <xf numFmtId="259" fontId="25" fillId="0" borderId="24">
      <alignment horizontal="right" vertical="center"/>
    </xf>
    <xf numFmtId="255" fontId="117" fillId="0" borderId="24">
      <alignment horizontal="right" vertical="center"/>
    </xf>
    <xf numFmtId="172" fontId="25" fillId="0" borderId="24">
      <alignment horizontal="right" vertical="center"/>
    </xf>
    <xf numFmtId="172" fontId="25" fillId="0" borderId="24">
      <alignment horizontal="right" vertical="center"/>
    </xf>
    <xf numFmtId="260" fontId="26" fillId="0" borderId="24">
      <alignment horizontal="right" vertical="center"/>
    </xf>
    <xf numFmtId="258" fontId="155" fillId="0" borderId="24">
      <alignment horizontal="right" vertical="center"/>
    </xf>
    <xf numFmtId="258" fontId="155" fillId="0" borderId="24">
      <alignment horizontal="right" vertical="center"/>
    </xf>
    <xf numFmtId="261" fontId="25" fillId="0" borderId="24">
      <alignment horizontal="right" vertical="center"/>
    </xf>
    <xf numFmtId="256" fontId="155" fillId="0" borderId="24">
      <alignment horizontal="right" vertical="center"/>
    </xf>
    <xf numFmtId="255" fontId="117" fillId="0" borderId="24">
      <alignment horizontal="right"/>
    </xf>
    <xf numFmtId="262" fontId="78" fillId="0" borderId="24">
      <alignment horizontal="right" vertical="center"/>
    </xf>
    <xf numFmtId="263" fontId="155" fillId="0" borderId="24">
      <alignment horizontal="right" vertical="center"/>
    </xf>
    <xf numFmtId="263" fontId="155" fillId="0" borderId="24">
      <alignment horizontal="right" vertical="center"/>
    </xf>
    <xf numFmtId="256" fontId="155" fillId="0" borderId="24">
      <alignment horizontal="right" vertical="center"/>
    </xf>
    <xf numFmtId="264" fontId="178" fillId="2" borderId="35" applyFont="0" applyFill="0" applyBorder="0"/>
    <xf numFmtId="255" fontId="117" fillId="0" borderId="24">
      <alignment horizontal="right" vertical="center"/>
    </xf>
    <xf numFmtId="255" fontId="117" fillId="0" borderId="24">
      <alignment horizontal="right" vertical="center"/>
    </xf>
    <xf numFmtId="257" fontId="117" fillId="0" borderId="24">
      <alignment horizontal="right" vertical="center"/>
    </xf>
    <xf numFmtId="265" fontId="117" fillId="0" borderId="24">
      <alignment horizontal="right" vertical="center"/>
    </xf>
    <xf numFmtId="259" fontId="25" fillId="0" borderId="24">
      <alignment horizontal="right" vertical="center"/>
    </xf>
    <xf numFmtId="256" fontId="155" fillId="0" borderId="24">
      <alignment horizontal="right" vertical="center"/>
    </xf>
    <xf numFmtId="265" fontId="117" fillId="0" borderId="24">
      <alignment horizontal="right" vertical="center"/>
    </xf>
    <xf numFmtId="259" fontId="25" fillId="0" borderId="24">
      <alignment horizontal="right" vertical="center"/>
    </xf>
    <xf numFmtId="256" fontId="155" fillId="0" borderId="24">
      <alignment horizontal="right" vertical="center"/>
    </xf>
    <xf numFmtId="256" fontId="155" fillId="0" borderId="24">
      <alignment horizontal="right" vertical="center"/>
    </xf>
    <xf numFmtId="258" fontId="155" fillId="0" borderId="24">
      <alignment horizontal="right" vertical="center"/>
    </xf>
    <xf numFmtId="255" fontId="117" fillId="0" borderId="24">
      <alignment horizontal="right" vertical="center"/>
    </xf>
    <xf numFmtId="256" fontId="155" fillId="0" borderId="24">
      <alignment horizontal="right" vertical="center"/>
    </xf>
    <xf numFmtId="258" fontId="155" fillId="0" borderId="24">
      <alignment horizontal="right" vertical="center"/>
    </xf>
    <xf numFmtId="258" fontId="155" fillId="0" borderId="24">
      <alignment horizontal="right" vertical="center"/>
    </xf>
    <xf numFmtId="259" fontId="25" fillId="0" borderId="24">
      <alignment horizontal="right" vertical="center"/>
    </xf>
    <xf numFmtId="264" fontId="178" fillId="2" borderId="35" applyFont="0" applyFill="0" applyBorder="0"/>
    <xf numFmtId="259" fontId="25" fillId="0" borderId="24">
      <alignment horizontal="right" vertical="center"/>
    </xf>
    <xf numFmtId="259" fontId="25" fillId="0" borderId="24">
      <alignment horizontal="right" vertical="center"/>
    </xf>
    <xf numFmtId="256" fontId="155" fillId="0" borderId="24">
      <alignment horizontal="right" vertical="center"/>
    </xf>
    <xf numFmtId="256" fontId="155" fillId="0" borderId="24">
      <alignment horizontal="right" vertical="center"/>
    </xf>
    <xf numFmtId="256" fontId="155" fillId="0" borderId="24">
      <alignment horizontal="right" vertical="center"/>
    </xf>
    <xf numFmtId="255" fontId="117" fillId="0" borderId="24">
      <alignment horizontal="right" vertical="center"/>
    </xf>
    <xf numFmtId="266" fontId="25" fillId="0" borderId="24">
      <alignment horizontal="right" vertical="center"/>
    </xf>
    <xf numFmtId="266" fontId="25" fillId="0" borderId="24">
      <alignment horizontal="right" vertical="center"/>
    </xf>
    <xf numFmtId="256" fontId="155" fillId="0" borderId="24">
      <alignment horizontal="right" vertical="center"/>
    </xf>
    <xf numFmtId="259" fontId="25" fillId="0" borderId="24">
      <alignment horizontal="right" vertical="center"/>
    </xf>
    <xf numFmtId="258" fontId="155" fillId="0" borderId="24">
      <alignment horizontal="right" vertical="center"/>
    </xf>
    <xf numFmtId="255" fontId="117" fillId="0" borderId="24">
      <alignment horizontal="right" vertical="center"/>
    </xf>
    <xf numFmtId="259" fontId="25" fillId="0" borderId="24">
      <alignment horizontal="right" vertical="center"/>
    </xf>
    <xf numFmtId="258" fontId="155" fillId="0" borderId="24">
      <alignment horizontal="right" vertical="center"/>
    </xf>
    <xf numFmtId="259" fontId="25" fillId="0" borderId="24">
      <alignment horizontal="right" vertical="center"/>
    </xf>
    <xf numFmtId="258" fontId="155" fillId="0" borderId="24">
      <alignment horizontal="right" vertical="center"/>
    </xf>
    <xf numFmtId="267" fontId="155" fillId="0" borderId="24">
      <alignment horizontal="right" vertical="center"/>
    </xf>
    <xf numFmtId="267" fontId="155" fillId="0" borderId="24">
      <alignment horizontal="right" vertical="center"/>
    </xf>
    <xf numFmtId="256" fontId="155" fillId="0" borderId="24">
      <alignment horizontal="right" vertical="center"/>
    </xf>
    <xf numFmtId="255" fontId="117" fillId="0" borderId="24">
      <alignment horizontal="right" vertical="center"/>
    </xf>
    <xf numFmtId="259" fontId="25" fillId="0" borderId="24">
      <alignment horizontal="right" vertical="center"/>
    </xf>
    <xf numFmtId="255" fontId="117" fillId="0" borderId="24">
      <alignment horizontal="right" vertical="center"/>
    </xf>
    <xf numFmtId="255" fontId="117" fillId="0" borderId="24">
      <alignment horizontal="right" vertical="center"/>
    </xf>
    <xf numFmtId="268" fontId="25" fillId="0" borderId="24">
      <alignment horizontal="right" vertical="center"/>
    </xf>
    <xf numFmtId="268" fontId="25" fillId="0" borderId="24">
      <alignment horizontal="right" vertical="center"/>
    </xf>
    <xf numFmtId="255" fontId="117" fillId="0" borderId="24">
      <alignment horizontal="right" vertical="center"/>
    </xf>
    <xf numFmtId="255" fontId="117" fillId="0" borderId="24">
      <alignment horizontal="right" vertical="center"/>
    </xf>
    <xf numFmtId="255" fontId="117" fillId="0" borderId="24">
      <alignment horizontal="right" vertical="center"/>
    </xf>
    <xf numFmtId="255" fontId="117" fillId="0" borderId="24">
      <alignment horizontal="right" vertical="center"/>
    </xf>
    <xf numFmtId="258" fontId="155" fillId="0" borderId="24">
      <alignment horizontal="right" vertical="center"/>
    </xf>
    <xf numFmtId="255" fontId="117" fillId="0" borderId="24">
      <alignment horizontal="right" vertical="center"/>
    </xf>
    <xf numFmtId="256" fontId="155" fillId="0" borderId="24">
      <alignment horizontal="right" vertical="center"/>
    </xf>
    <xf numFmtId="255" fontId="117" fillId="0" borderId="24">
      <alignment horizontal="right" vertical="center"/>
    </xf>
    <xf numFmtId="267" fontId="155" fillId="0" borderId="24">
      <alignment horizontal="right" vertical="center"/>
    </xf>
    <xf numFmtId="255" fontId="117" fillId="0" borderId="24">
      <alignment horizontal="right" vertical="center"/>
    </xf>
    <xf numFmtId="255" fontId="117" fillId="0" borderId="24">
      <alignment horizontal="right" vertical="center"/>
    </xf>
    <xf numFmtId="255" fontId="117" fillId="0" borderId="24">
      <alignment horizontal="right" vertical="center"/>
    </xf>
    <xf numFmtId="255" fontId="117" fillId="0" borderId="24">
      <alignment horizontal="right" vertical="center"/>
    </xf>
    <xf numFmtId="267" fontId="155" fillId="0" borderId="24">
      <alignment horizontal="right" vertical="center"/>
    </xf>
    <xf numFmtId="256" fontId="155" fillId="0" borderId="24">
      <alignment horizontal="right" vertical="center"/>
    </xf>
    <xf numFmtId="259" fontId="25" fillId="0" borderId="24">
      <alignment horizontal="right" vertical="center"/>
    </xf>
    <xf numFmtId="267" fontId="155" fillId="0" borderId="24">
      <alignment horizontal="right" vertical="center"/>
    </xf>
    <xf numFmtId="256" fontId="155" fillId="0" borderId="24">
      <alignment horizontal="right" vertical="center"/>
    </xf>
    <xf numFmtId="256" fontId="155" fillId="0" borderId="24">
      <alignment horizontal="right" vertical="center"/>
    </xf>
    <xf numFmtId="257" fontId="117" fillId="0" borderId="24">
      <alignment horizontal="right" vertical="center"/>
    </xf>
    <xf numFmtId="255" fontId="117" fillId="0" borderId="24">
      <alignment horizontal="right" vertical="center"/>
    </xf>
    <xf numFmtId="255" fontId="117" fillId="0" borderId="24">
      <alignment horizontal="right"/>
    </xf>
    <xf numFmtId="259" fontId="25" fillId="0" borderId="24">
      <alignment horizontal="right" vertical="center"/>
    </xf>
    <xf numFmtId="266" fontId="25" fillId="0" borderId="24">
      <alignment horizontal="right" vertical="center"/>
    </xf>
    <xf numFmtId="255" fontId="117" fillId="0" borderId="24">
      <alignment horizontal="right" vertical="center"/>
    </xf>
    <xf numFmtId="269" fontId="87" fillId="0" borderId="24">
      <alignment horizontal="right" vertical="center"/>
    </xf>
    <xf numFmtId="260" fontId="26" fillId="0" borderId="24">
      <alignment horizontal="right" vertical="center"/>
    </xf>
    <xf numFmtId="255" fontId="117" fillId="0" borderId="24">
      <alignment horizontal="right" vertical="center"/>
    </xf>
    <xf numFmtId="269" fontId="87" fillId="0" borderId="24">
      <alignment horizontal="right" vertical="center"/>
    </xf>
    <xf numFmtId="267" fontId="155" fillId="0" borderId="24">
      <alignment horizontal="right" vertical="center"/>
    </xf>
    <xf numFmtId="267" fontId="155" fillId="0" borderId="24">
      <alignment horizontal="right" vertical="center"/>
    </xf>
    <xf numFmtId="255" fontId="117" fillId="0" borderId="24">
      <alignment horizontal="right" vertical="center"/>
    </xf>
    <xf numFmtId="255" fontId="117" fillId="0" borderId="24">
      <alignment horizontal="right"/>
    </xf>
    <xf numFmtId="260" fontId="26" fillId="0" borderId="24">
      <alignment horizontal="right" vertical="center"/>
    </xf>
    <xf numFmtId="255" fontId="117" fillId="0" borderId="24">
      <alignment horizontal="right" vertical="center"/>
    </xf>
    <xf numFmtId="255" fontId="117" fillId="0" borderId="24">
      <alignment horizontal="right" vertical="center"/>
    </xf>
    <xf numFmtId="255" fontId="117" fillId="0" borderId="24">
      <alignment horizontal="right" vertical="center"/>
    </xf>
    <xf numFmtId="255" fontId="117" fillId="0" borderId="24">
      <alignment horizontal="right" vertical="center"/>
    </xf>
    <xf numFmtId="256" fontId="155" fillId="0" borderId="24">
      <alignment horizontal="right" vertical="center"/>
    </xf>
    <xf numFmtId="255" fontId="117" fillId="0" borderId="24">
      <alignment horizontal="right" vertical="center"/>
    </xf>
    <xf numFmtId="255" fontId="117" fillId="0" borderId="24">
      <alignment horizontal="right" vertical="center"/>
    </xf>
    <xf numFmtId="260" fontId="26" fillId="0" borderId="24">
      <alignment horizontal="right" vertical="center"/>
    </xf>
    <xf numFmtId="259" fontId="25" fillId="0" borderId="24">
      <alignment horizontal="right" vertical="center"/>
    </xf>
    <xf numFmtId="255" fontId="117" fillId="0" borderId="24">
      <alignment horizontal="right" vertical="center"/>
    </xf>
    <xf numFmtId="256" fontId="155" fillId="0" borderId="24">
      <alignment horizontal="right" vertical="center"/>
    </xf>
    <xf numFmtId="260" fontId="26" fillId="0" borderId="24">
      <alignment horizontal="right" vertical="center"/>
    </xf>
    <xf numFmtId="260" fontId="26" fillId="0" borderId="24">
      <alignment horizontal="right" vertical="center"/>
    </xf>
    <xf numFmtId="256" fontId="155" fillId="0" borderId="24">
      <alignment horizontal="right" vertical="center"/>
    </xf>
    <xf numFmtId="255" fontId="117" fillId="0" borderId="24">
      <alignment horizontal="right" vertical="center"/>
    </xf>
    <xf numFmtId="259" fontId="25" fillId="0" borderId="24">
      <alignment horizontal="right" vertical="center"/>
    </xf>
    <xf numFmtId="269" fontId="87" fillId="0" borderId="24">
      <alignment horizontal="right" vertical="center"/>
    </xf>
    <xf numFmtId="269" fontId="87" fillId="0" borderId="24">
      <alignment horizontal="right" vertical="center"/>
    </xf>
    <xf numFmtId="259" fontId="25" fillId="0" borderId="24">
      <alignment horizontal="right" vertical="center"/>
    </xf>
    <xf numFmtId="270" fontId="25" fillId="0" borderId="24">
      <alignment horizontal="right" vertical="center"/>
    </xf>
    <xf numFmtId="255" fontId="117" fillId="0" borderId="24">
      <alignment horizontal="right" vertical="center"/>
    </xf>
    <xf numFmtId="214" fontId="123" fillId="0" borderId="2">
      <protection hidden="1"/>
    </xf>
    <xf numFmtId="49" fontId="89" fillId="0" borderId="0" applyFill="0" applyBorder="0" applyAlignment="0"/>
    <xf numFmtId="0" fontId="23" fillId="0" borderId="0" applyFill="0" applyBorder="0" applyAlignment="0"/>
    <xf numFmtId="172" fontId="23" fillId="0" borderId="0" applyFill="0" applyBorder="0" applyAlignment="0"/>
    <xf numFmtId="49" fontId="179" fillId="0" borderId="0">
      <alignment horizontal="justify" vertical="center" wrapText="1"/>
    </xf>
    <xf numFmtId="271" fontId="180" fillId="0" borderId="9">
      <alignment horizontal="right"/>
    </xf>
    <xf numFmtId="0" fontId="181" fillId="0" borderId="5">
      <alignment horizontal="center" vertical="center" wrapText="1"/>
    </xf>
    <xf numFmtId="0" fontId="182" fillId="0" borderId="0">
      <alignment horizontal="center"/>
    </xf>
    <xf numFmtId="0" fontId="45" fillId="0" borderId="0" applyNumberFormat="0" applyFill="0" applyBorder="0" applyAlignment="0" applyProtection="0"/>
    <xf numFmtId="40" fontId="76" fillId="0" borderId="0"/>
    <xf numFmtId="0" fontId="66" fillId="21" borderId="8" applyNumberFormat="0" applyAlignment="0" applyProtection="0"/>
    <xf numFmtId="0" fontId="183" fillId="0" borderId="5"/>
    <xf numFmtId="3" fontId="184" fillId="0" borderId="0" applyNumberFormat="0" applyFill="0" applyBorder="0" applyAlignment="0" applyProtection="0">
      <alignment horizontal="center" wrapText="1"/>
    </xf>
    <xf numFmtId="0" fontId="185" fillId="0" borderId="9" applyBorder="0" applyAlignment="0">
      <alignment horizontal="center" vertical="center"/>
    </xf>
    <xf numFmtId="0" fontId="186" fillId="0" borderId="0" applyNumberFormat="0" applyFill="0" applyBorder="0" applyAlignment="0" applyProtection="0">
      <alignment horizontal="centerContinuous"/>
    </xf>
    <xf numFmtId="0" fontId="139" fillId="0" borderId="36" applyNumberFormat="0" applyFill="0" applyBorder="0" applyAlignment="0" applyProtection="0">
      <alignment horizontal="center" vertical="center" wrapText="1"/>
    </xf>
    <xf numFmtId="0" fontId="45" fillId="0" borderId="0" applyNumberFormat="0" applyFill="0" applyBorder="0" applyAlignment="0" applyProtection="0"/>
    <xf numFmtId="0" fontId="187" fillId="0" borderId="37" applyNumberFormat="0" applyBorder="0" applyAlignment="0">
      <alignment vertical="center"/>
    </xf>
    <xf numFmtId="0" fontId="23" fillId="0" borderId="34" applyNumberFormat="0" applyFont="0" applyFill="0" applyAlignment="0" applyProtection="0"/>
    <xf numFmtId="0" fontId="46" fillId="0" borderId="38" applyNumberFormat="0" applyFill="0" applyAlignment="0" applyProtection="0"/>
    <xf numFmtId="0" fontId="67" fillId="0" borderId="38" applyNumberFormat="0" applyFill="0" applyAlignment="0" applyProtection="0"/>
    <xf numFmtId="0" fontId="68" fillId="5" borderId="0" applyNumberFormat="0" applyBorder="0" applyAlignment="0" applyProtection="0"/>
    <xf numFmtId="168" fontId="23" fillId="0" borderId="0" applyFont="0" applyFill="0" applyBorder="0" applyAlignment="0" applyProtection="0"/>
    <xf numFmtId="272" fontId="23" fillId="0" borderId="0" applyFont="0" applyFill="0" applyBorder="0" applyAlignment="0" applyProtection="0"/>
    <xf numFmtId="196" fontId="117" fillId="0" borderId="24">
      <alignment horizontal="center"/>
    </xf>
    <xf numFmtId="273" fontId="188" fillId="0" borderId="0" applyNumberFormat="0" applyFont="0" applyFill="0" applyBorder="0" applyAlignment="0">
      <alignment horizontal="centerContinuous"/>
    </xf>
    <xf numFmtId="0" fontId="92" fillId="0" borderId="0">
      <alignment vertical="center" wrapText="1"/>
      <protection locked="0"/>
    </xf>
    <xf numFmtId="0" fontId="117" fillId="0" borderId="0" applyNumberFormat="0" applyFill="0" applyBorder="0" applyAlignment="0" applyProtection="0"/>
    <xf numFmtId="0" fontId="25" fillId="0" borderId="39"/>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23"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78" fillId="0" borderId="5" applyNumberFormat="0" applyBorder="0" applyAlignment="0"/>
    <xf numFmtId="0" fontId="189" fillId="0" borderId="28" applyNumberFormat="0" applyBorder="0" applyAlignment="0">
      <alignment horizontal="center"/>
    </xf>
    <xf numFmtId="3" fontId="190" fillId="0" borderId="7" applyNumberFormat="0" applyBorder="0" applyAlignment="0"/>
    <xf numFmtId="0" fontId="69" fillId="29" borderId="0" applyNumberFormat="0" applyBorder="0" applyAlignment="0" applyProtection="0"/>
    <xf numFmtId="274" fontId="147" fillId="0" borderId="0" applyFont="0" applyFill="0" applyBorder="0" applyAlignment="0" applyProtection="0"/>
    <xf numFmtId="275" fontId="191" fillId="0" borderId="0" applyFont="0" applyFill="0" applyBorder="0" applyAlignment="0" applyProtection="0"/>
    <xf numFmtId="276" fontId="78" fillId="0" borderId="0" applyFont="0" applyFill="0" applyBorder="0" applyAlignment="0" applyProtection="0"/>
    <xf numFmtId="0" fontId="33" fillId="0" borderId="27">
      <alignment horizontal="center"/>
    </xf>
    <xf numFmtId="0" fontId="70" fillId="0" borderId="0" applyNumberFormat="0" applyFill="0" applyBorder="0" applyAlignment="0" applyProtection="0"/>
    <xf numFmtId="0" fontId="71" fillId="0" borderId="0" applyNumberFormat="0" applyFill="0" applyBorder="0" applyAlignment="0" applyProtection="0"/>
    <xf numFmtId="172" fontId="117" fillId="0" borderId="0"/>
    <xf numFmtId="173" fontId="117" fillId="0" borderId="1"/>
    <xf numFmtId="0" fontId="192" fillId="0" borderId="0"/>
    <xf numFmtId="0" fontId="193" fillId="0" borderId="0"/>
    <xf numFmtId="3" fontId="117" fillId="0" borderId="0" applyNumberFormat="0" applyBorder="0" applyAlignment="0" applyProtection="0">
      <alignment horizontal="centerContinuous"/>
      <protection locked="0"/>
    </xf>
    <xf numFmtId="3" fontId="194" fillId="0" borderId="0">
      <protection locked="0"/>
    </xf>
    <xf numFmtId="0" fontId="193" fillId="0" borderId="0"/>
    <xf numFmtId="0" fontId="195" fillId="0" borderId="40" applyFill="0" applyBorder="0" applyAlignment="0">
      <alignment horizontal="center"/>
    </xf>
    <xf numFmtId="240" fontId="196" fillId="46" borderId="9">
      <alignment vertical="top"/>
    </xf>
    <xf numFmtId="5" fontId="26" fillId="0" borderId="30">
      <alignment horizontal="left" vertical="top"/>
    </xf>
    <xf numFmtId="0" fontId="197" fillId="0" borderId="30">
      <alignment horizontal="left" vertical="center"/>
    </xf>
    <xf numFmtId="0" fontId="179" fillId="47" borderId="1">
      <alignment horizontal="left" vertical="center"/>
    </xf>
    <xf numFmtId="202" fontId="198" fillId="48" borderId="9"/>
    <xf numFmtId="5" fontId="145" fillId="0" borderId="9">
      <alignment horizontal="left" vertical="top"/>
    </xf>
    <xf numFmtId="0" fontId="199" fillId="49" borderId="0">
      <alignment horizontal="left" vertical="center"/>
    </xf>
    <xf numFmtId="42" fontId="127" fillId="0" borderId="0" applyFont="0" applyFill="0" applyBorder="0" applyAlignment="0" applyProtection="0"/>
    <xf numFmtId="277" fontId="23" fillId="0" borderId="0" applyFont="0" applyFill="0" applyBorder="0" applyAlignment="0" applyProtection="0"/>
    <xf numFmtId="190" fontId="128" fillId="0" borderId="0" applyFont="0" applyFill="0" applyBorder="0" applyAlignment="0" applyProtection="0"/>
    <xf numFmtId="278" fontId="128" fillId="0" borderId="0" applyFont="0" applyFill="0" applyBorder="0" applyAlignment="0" applyProtection="0"/>
    <xf numFmtId="0" fontId="47" fillId="0" borderId="0" applyNumberFormat="0" applyFill="0" applyBorder="0" applyAlignment="0" applyProtection="0"/>
    <xf numFmtId="43" fontId="155" fillId="0" borderId="0" applyFont="0" applyFill="0" applyBorder="0" applyAlignment="0" applyProtection="0"/>
    <xf numFmtId="0" fontId="4" fillId="0" borderId="5">
      <alignment horizontal="center" vertical="center"/>
    </xf>
    <xf numFmtId="0" fontId="200" fillId="0" borderId="41" applyNumberFormat="0" applyFont="0" applyAlignment="0">
      <alignment horizontal="center"/>
    </xf>
    <xf numFmtId="0" fontId="72" fillId="4" borderId="0" applyNumberFormat="0" applyBorder="0" applyAlignment="0" applyProtection="0"/>
    <xf numFmtId="0" fontId="48" fillId="0" borderId="0" applyNumberFormat="0" applyFill="0" applyBorder="0" applyAlignment="0" applyProtection="0"/>
    <xf numFmtId="168"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 fillId="0" borderId="0">
      <alignment vertical="center"/>
    </xf>
    <xf numFmtId="40" fontId="50" fillId="0" borderId="0" applyFont="0" applyFill="0" applyBorder="0" applyAlignment="0" applyProtection="0"/>
    <xf numFmtId="38"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9" fontId="51" fillId="0" borderId="0" applyFont="0" applyFill="0" applyBorder="0" applyAlignment="0" applyProtection="0"/>
    <xf numFmtId="0" fontId="52" fillId="0" borderId="0"/>
    <xf numFmtId="0" fontId="201" fillId="0" borderId="4"/>
    <xf numFmtId="187" fontId="79"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4" fillId="0" borderId="0" applyFont="0" applyFill="0" applyBorder="0" applyAlignment="0" applyProtection="0"/>
    <xf numFmtId="0" fontId="94" fillId="0" borderId="0" applyFont="0" applyFill="0" applyBorder="0" applyAlignment="0" applyProtection="0"/>
    <xf numFmtId="200" fontId="94" fillId="0" borderId="0" applyFont="0" applyFill="0" applyBorder="0" applyAlignment="0" applyProtection="0"/>
    <xf numFmtId="208" fontId="94" fillId="0" borderId="0" applyFont="0" applyFill="0" applyBorder="0" applyAlignment="0" applyProtection="0"/>
    <xf numFmtId="0" fontId="94" fillId="0" borderId="0"/>
    <xf numFmtId="0" fontId="94" fillId="0" borderId="0"/>
    <xf numFmtId="0" fontId="41" fillId="0" borderId="0"/>
    <xf numFmtId="168" fontId="53" fillId="0" borderId="0" applyFont="0" applyFill="0" applyBorder="0" applyAlignment="0" applyProtection="0"/>
    <xf numFmtId="178" fontId="53" fillId="0" borderId="0" applyFont="0" applyFill="0" applyBorder="0" applyAlignment="0" applyProtection="0"/>
    <xf numFmtId="43" fontId="26" fillId="0" borderId="0" applyFont="0" applyFill="0" applyBorder="0" applyAlignment="0" applyProtection="0"/>
    <xf numFmtId="41" fontId="23" fillId="0" borderId="0" applyFont="0" applyFill="0" applyBorder="0" applyAlignment="0" applyProtection="0"/>
    <xf numFmtId="0" fontId="23" fillId="0" borderId="0"/>
    <xf numFmtId="179" fontId="53" fillId="0" borderId="0" applyFont="0" applyFill="0" applyBorder="0" applyAlignment="0" applyProtection="0"/>
    <xf numFmtId="6" fontId="8" fillId="0" borderId="0" applyFont="0" applyFill="0" applyBorder="0" applyAlignment="0" applyProtection="0"/>
    <xf numFmtId="180" fontId="53" fillId="0" borderId="0" applyFont="0" applyFill="0" applyBorder="0" applyAlignment="0" applyProtection="0"/>
    <xf numFmtId="0" fontId="202" fillId="0" borderId="0" applyNumberFormat="0" applyFill="0" applyBorder="0" applyAlignment="0" applyProtection="0">
      <alignment vertical="top"/>
      <protection locked="0"/>
    </xf>
    <xf numFmtId="44" fontId="23" fillId="0" borderId="0" applyFont="0" applyFill="0" applyBorder="0" applyAlignment="0" applyProtection="0"/>
    <xf numFmtId="42" fontId="23" fillId="0" borderId="0" applyFont="0" applyFill="0" applyBorder="0" applyAlignment="0" applyProtection="0"/>
    <xf numFmtId="0" fontId="203" fillId="0" borderId="0" applyNumberFormat="0" applyFill="0" applyBorder="0" applyAlignment="0" applyProtection="0">
      <alignment vertical="top"/>
      <protection locked="0"/>
    </xf>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176" fontId="19" fillId="0" borderId="28"/>
    <xf numFmtId="0" fontId="117" fillId="0" borderId="1"/>
    <xf numFmtId="0" fontId="23" fillId="0" borderId="0"/>
    <xf numFmtId="0" fontId="23" fillId="0" borderId="0"/>
    <xf numFmtId="0" fontId="221" fillId="0" borderId="0"/>
    <xf numFmtId="0" fontId="23" fillId="0" borderId="0"/>
    <xf numFmtId="0" fontId="23" fillId="0" borderId="0"/>
    <xf numFmtId="0" fontId="4" fillId="0" borderId="0"/>
    <xf numFmtId="0" fontId="3" fillId="0" borderId="0"/>
    <xf numFmtId="0" fontId="3" fillId="0" borderId="0"/>
    <xf numFmtId="9" fontId="2" fillId="0" borderId="0" applyFont="0" applyFill="0" applyBorder="0" applyAlignment="0" applyProtection="0"/>
    <xf numFmtId="0" fontId="27" fillId="0" borderId="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174" fontId="23"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0" fontId="24" fillId="21" borderId="8" applyNumberFormat="0" applyAlignment="0" applyProtection="0"/>
    <xf numFmtId="0" fontId="24" fillId="21" borderId="8" applyNumberFormat="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19" fillId="0" borderId="0" applyFont="0" applyFill="0" applyBorder="0" applyAlignment="0" applyProtection="0"/>
    <xf numFmtId="41"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3" fillId="0" borderId="22">
      <alignment horizontal="left" vertical="center"/>
    </xf>
    <xf numFmtId="0" fontId="33" fillId="0" borderId="22">
      <alignment horizontal="left" vertical="center"/>
    </xf>
    <xf numFmtId="49" fontId="38" fillId="0" borderId="1">
      <alignment vertical="center"/>
    </xf>
    <xf numFmtId="49" fontId="38" fillId="0" borderId="1">
      <alignment vertical="center"/>
    </xf>
    <xf numFmtId="10" fontId="32" fillId="26" borderId="1" applyNumberFormat="0" applyBorder="0" applyAlignment="0" applyProtection="0"/>
    <xf numFmtId="0" fontId="39" fillId="8" borderId="8" applyNumberFormat="0" applyAlignment="0" applyProtection="0"/>
    <xf numFmtId="0" fontId="39" fillId="8" borderId="8" applyNumberFormat="0" applyAlignment="0" applyProtection="0"/>
    <xf numFmtId="176" fontId="23" fillId="0" borderId="28"/>
    <xf numFmtId="176" fontId="23" fillId="0" borderId="28"/>
    <xf numFmtId="176" fontId="23" fillId="0" borderId="28"/>
    <xf numFmtId="176" fontId="23" fillId="0" borderId="28"/>
    <xf numFmtId="177" fontId="23" fillId="0" borderId="0"/>
    <xf numFmtId="177" fontId="23" fillId="0" borderId="0"/>
    <xf numFmtId="177" fontId="23" fillId="0" borderId="0"/>
    <xf numFmtId="177" fontId="23" fillId="0" borderId="0"/>
    <xf numFmtId="0" fontId="221" fillId="0" borderId="0"/>
    <xf numFmtId="0" fontId="4" fillId="0" borderId="0"/>
    <xf numFmtId="0" fontId="4" fillId="0" borderId="0"/>
    <xf numFmtId="0" fontId="4"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1" fillId="0" borderId="0"/>
    <xf numFmtId="0" fontId="2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21" fillId="0" borderId="0"/>
    <xf numFmtId="0" fontId="2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23" fillId="0" borderId="0"/>
    <xf numFmtId="0" fontId="23" fillId="0" borderId="0"/>
    <xf numFmtId="0" fontId="249" fillId="0" borderId="0"/>
    <xf numFmtId="0" fontId="249" fillId="0" borderId="0"/>
    <xf numFmtId="0" fontId="249" fillId="0" borderId="0"/>
    <xf numFmtId="0" fontId="249" fillId="0" borderId="0"/>
    <xf numFmtId="0" fontId="19" fillId="0" borderId="0"/>
    <xf numFmtId="0" fontId="23" fillId="0" borderId="0"/>
    <xf numFmtId="0" fontId="23" fillId="0" borderId="0"/>
    <xf numFmtId="0" fontId="23" fillId="0" borderId="0"/>
    <xf numFmtId="0" fontId="19" fillId="0" borderId="0"/>
    <xf numFmtId="0" fontId="221" fillId="0" borderId="0"/>
    <xf numFmtId="0" fontId="221" fillId="0" borderId="0"/>
    <xf numFmtId="0" fontId="2" fillId="23" borderId="20" applyNumberFormat="0" applyFont="0" applyAlignment="0" applyProtection="0"/>
    <xf numFmtId="0" fontId="2" fillId="23" borderId="20" applyNumberFormat="0" applyFont="0" applyAlignment="0" applyProtection="0"/>
    <xf numFmtId="0" fontId="44" fillId="21" borderId="15" applyNumberFormat="0" applyAlignment="0" applyProtection="0"/>
    <xf numFmtId="0" fontId="44" fillId="21" borderId="15" applyNumberFormat="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6" fillId="0" borderId="38" applyNumberFormat="0" applyFill="0" applyAlignment="0" applyProtection="0"/>
    <xf numFmtId="0" fontId="46" fillId="0" borderId="38" applyNumberFormat="0" applyFill="0" applyAlignment="0" applyProtection="0"/>
    <xf numFmtId="0" fontId="1" fillId="0" borderId="0"/>
    <xf numFmtId="0" fontId="256" fillId="0" borderId="0"/>
    <xf numFmtId="43" fontId="256" fillId="0" borderId="0" applyFont="0" applyFill="0" applyBorder="0" applyAlignment="0" applyProtection="0"/>
  </cellStyleXfs>
  <cellXfs count="450">
    <xf numFmtId="0" fontId="0" fillId="0" borderId="0" xfId="0"/>
    <xf numFmtId="0" fontId="208" fillId="50" borderId="0" xfId="1479" applyFont="1" applyFill="1" applyAlignment="1">
      <alignment horizontal="center"/>
    </xf>
    <xf numFmtId="0" fontId="208" fillId="50" borderId="0" xfId="1479" applyFont="1" applyFill="1" applyAlignment="1">
      <alignment horizontal="left" vertical="center" wrapText="1"/>
    </xf>
    <xf numFmtId="3" fontId="208" fillId="50" borderId="0" xfId="1479" applyNumberFormat="1" applyFont="1" applyFill="1"/>
    <xf numFmtId="183" fontId="208" fillId="50" borderId="0" xfId="1479" applyNumberFormat="1" applyFont="1" applyFill="1"/>
    <xf numFmtId="0" fontId="208" fillId="50" borderId="0" xfId="1479" applyFont="1" applyFill="1"/>
    <xf numFmtId="3" fontId="105" fillId="50" borderId="0" xfId="1541" applyFont="1" applyFill="1">
      <alignment vertical="center" wrapText="1"/>
    </xf>
    <xf numFmtId="3" fontId="208" fillId="50" borderId="0" xfId="1479" applyNumberFormat="1" applyFont="1" applyFill="1" applyAlignment="1">
      <alignment horizontal="left" vertical="center" wrapText="1"/>
    </xf>
    <xf numFmtId="3" fontId="105" fillId="50" borderId="1" xfId="1541" applyNumberFormat="1" applyFont="1" applyFill="1" applyBorder="1" applyAlignment="1">
      <alignment horizontal="center" vertical="center" wrapText="1"/>
    </xf>
    <xf numFmtId="183" fontId="105" fillId="50" borderId="1" xfId="1541" applyNumberFormat="1" applyFont="1" applyFill="1" applyBorder="1" applyAlignment="1">
      <alignment horizontal="center" vertical="center" wrapText="1"/>
    </xf>
    <xf numFmtId="0" fontId="223" fillId="50" borderId="0" xfId="1479" applyFont="1" applyFill="1" applyAlignment="1">
      <alignment horizontal="center"/>
    </xf>
    <xf numFmtId="0" fontId="223" fillId="50" borderId="0" xfId="1479" applyFont="1" applyFill="1"/>
    <xf numFmtId="0" fontId="224" fillId="50" borderId="0" xfId="1479" applyFont="1" applyFill="1"/>
    <xf numFmtId="0" fontId="208" fillId="50" borderId="5" xfId="1479" applyFont="1" applyFill="1" applyBorder="1" applyAlignment="1">
      <alignment horizontal="center" vertical="center"/>
    </xf>
    <xf numFmtId="0" fontId="208" fillId="50" borderId="5" xfId="1479" applyFont="1" applyFill="1" applyBorder="1" applyAlignment="1">
      <alignment horizontal="left" vertical="center" wrapText="1"/>
    </xf>
    <xf numFmtId="3" fontId="223" fillId="50" borderId="5" xfId="1479" applyNumberFormat="1" applyFont="1" applyFill="1" applyBorder="1" applyAlignment="1">
      <alignment vertical="center"/>
    </xf>
    <xf numFmtId="9" fontId="223" fillId="50" borderId="5" xfId="1479" applyNumberFormat="1" applyFont="1" applyFill="1" applyBorder="1" applyAlignment="1">
      <alignment vertical="center"/>
    </xf>
    <xf numFmtId="0" fontId="208" fillId="50" borderId="42" xfId="1479" applyFont="1" applyFill="1" applyBorder="1" applyAlignment="1">
      <alignment horizontal="center" vertical="center"/>
    </xf>
    <xf numFmtId="0" fontId="208" fillId="50" borderId="42" xfId="1479" applyFont="1" applyFill="1" applyBorder="1" applyAlignment="1">
      <alignment horizontal="left" vertical="center" wrapText="1"/>
    </xf>
    <xf numFmtId="3" fontId="223" fillId="50" borderId="42" xfId="1479" applyNumberFormat="1" applyFont="1" applyFill="1" applyBorder="1" applyAlignment="1">
      <alignment vertical="center"/>
    </xf>
    <xf numFmtId="9" fontId="223" fillId="50" borderId="42" xfId="1479" applyNumberFormat="1" applyFont="1" applyFill="1" applyBorder="1" applyAlignment="1">
      <alignment vertical="center"/>
    </xf>
    <xf numFmtId="3" fontId="223" fillId="50" borderId="0" xfId="1479" applyNumberFormat="1" applyFont="1" applyFill="1"/>
    <xf numFmtId="183" fontId="223" fillId="50" borderId="0" xfId="1479" applyNumberFormat="1" applyFont="1" applyFill="1"/>
    <xf numFmtId="0" fontId="208" fillId="50" borderId="7" xfId="1479" applyFont="1" applyFill="1" applyBorder="1" applyAlignment="1">
      <alignment horizontal="center" vertical="center"/>
    </xf>
    <xf numFmtId="0" fontId="208" fillId="50" borderId="7" xfId="1479" applyFont="1" applyFill="1" applyBorder="1" applyAlignment="1">
      <alignment horizontal="left" vertical="center" wrapText="1"/>
    </xf>
    <xf numFmtId="3" fontId="223" fillId="50" borderId="7" xfId="1479" applyNumberFormat="1" applyFont="1" applyFill="1" applyBorder="1" applyAlignment="1">
      <alignment vertical="center"/>
    </xf>
    <xf numFmtId="9" fontId="223" fillId="50" borderId="7" xfId="1479" applyNumberFormat="1" applyFont="1" applyFill="1" applyBorder="1" applyAlignment="1">
      <alignment vertical="center"/>
    </xf>
    <xf numFmtId="0" fontId="223" fillId="50" borderId="1" xfId="1479" applyFont="1" applyFill="1" applyBorder="1" applyAlignment="1">
      <alignment horizontal="center"/>
    </xf>
    <xf numFmtId="0" fontId="223" fillId="50" borderId="1" xfId="1479" applyFont="1" applyFill="1" applyBorder="1"/>
    <xf numFmtId="3" fontId="223" fillId="50" borderId="1" xfId="1479" applyNumberFormat="1" applyFont="1" applyFill="1" applyBorder="1"/>
    <xf numFmtId="183" fontId="223" fillId="50" borderId="1" xfId="1479" applyNumberFormat="1" applyFont="1" applyFill="1" applyBorder="1"/>
    <xf numFmtId="0" fontId="224" fillId="50" borderId="1" xfId="1479" applyFont="1" applyFill="1" applyBorder="1" applyAlignment="1">
      <alignment horizontal="center" vertical="center"/>
    </xf>
    <xf numFmtId="0" fontId="224" fillId="50" borderId="1" xfId="1479" applyFont="1" applyFill="1" applyBorder="1" applyAlignment="1">
      <alignment vertical="center"/>
    </xf>
    <xf numFmtId="3" fontId="224" fillId="50" borderId="1" xfId="1479" applyNumberFormat="1" applyFont="1" applyFill="1" applyBorder="1" applyAlignment="1">
      <alignment vertical="center"/>
    </xf>
    <xf numFmtId="9" fontId="224" fillId="50" borderId="1" xfId="1479" applyNumberFormat="1" applyFont="1" applyFill="1" applyBorder="1" applyAlignment="1">
      <alignment vertical="center"/>
    </xf>
    <xf numFmtId="0" fontId="208" fillId="50" borderId="1" xfId="1479" applyFont="1" applyFill="1" applyBorder="1" applyAlignment="1">
      <alignment horizontal="center" vertical="center"/>
    </xf>
    <xf numFmtId="0" fontId="208" fillId="50" borderId="1" xfId="1479" applyFont="1" applyFill="1" applyBorder="1" applyAlignment="1">
      <alignment horizontal="left" vertical="center" wrapText="1"/>
    </xf>
    <xf numFmtId="3" fontId="223" fillId="50" borderId="1" xfId="1479" applyNumberFormat="1" applyFont="1" applyFill="1" applyBorder="1" applyAlignment="1">
      <alignment vertical="center"/>
    </xf>
    <xf numFmtId="9" fontId="223" fillId="50" borderId="1" xfId="1479" applyNumberFormat="1" applyFont="1" applyFill="1" applyBorder="1" applyAlignment="1">
      <alignment vertical="center"/>
    </xf>
    <xf numFmtId="0" fontId="225" fillId="0" borderId="0" xfId="1506" applyFont="1" applyAlignment="1">
      <alignment vertical="center" wrapText="1"/>
    </xf>
    <xf numFmtId="0" fontId="226" fillId="50" borderId="13" xfId="1542" applyFont="1" applyFill="1" applyBorder="1" applyAlignment="1">
      <alignment vertical="center" wrapText="1"/>
    </xf>
    <xf numFmtId="0" fontId="226" fillId="50" borderId="1" xfId="1542" applyFont="1" applyFill="1" applyBorder="1" applyAlignment="1">
      <alignment vertical="center" wrapText="1"/>
    </xf>
    <xf numFmtId="0" fontId="226" fillId="50" borderId="43" xfId="1542" applyFont="1" applyFill="1" applyBorder="1" applyAlignment="1">
      <alignment vertical="center" wrapText="1"/>
    </xf>
    <xf numFmtId="2" fontId="226" fillId="50" borderId="1" xfId="1506" applyNumberFormat="1" applyFont="1" applyFill="1" applyBorder="1" applyAlignment="1">
      <alignment horizontal="center" vertical="center" wrapText="1"/>
    </xf>
    <xf numFmtId="0" fontId="222" fillId="50" borderId="0" xfId="1506" applyFont="1" applyFill="1" applyAlignment="1">
      <alignment vertical="center" wrapText="1"/>
    </xf>
    <xf numFmtId="0" fontId="95" fillId="50" borderId="1" xfId="1419" applyFont="1" applyFill="1" applyBorder="1" applyAlignment="1" applyProtection="1">
      <alignment vertical="center"/>
    </xf>
    <xf numFmtId="3" fontId="227" fillId="50" borderId="1" xfId="1479" applyNumberFormat="1" applyFont="1" applyFill="1" applyBorder="1" applyAlignment="1">
      <alignment horizontal="right" vertical="center" wrapText="1"/>
    </xf>
    <xf numFmtId="3" fontId="4" fillId="50" borderId="1" xfId="1479" applyNumberFormat="1" applyFont="1" applyFill="1" applyBorder="1" applyAlignment="1">
      <alignment horizontal="right" vertical="center" wrapText="1"/>
    </xf>
    <xf numFmtId="3" fontId="54" fillId="50" borderId="1" xfId="1479" applyNumberFormat="1" applyFont="1" applyFill="1" applyBorder="1" applyAlignment="1">
      <alignment horizontal="right" vertical="center" wrapText="1"/>
    </xf>
    <xf numFmtId="0" fontId="226" fillId="51" borderId="13" xfId="1542" applyFont="1" applyFill="1" applyBorder="1" applyAlignment="1">
      <alignment vertical="center" wrapText="1"/>
    </xf>
    <xf numFmtId="2" fontId="226" fillId="51" borderId="1" xfId="1506" applyNumberFormat="1" applyFont="1" applyFill="1" applyBorder="1" applyAlignment="1">
      <alignment horizontal="center" vertical="center" wrapText="1"/>
    </xf>
    <xf numFmtId="0" fontId="226" fillId="51" borderId="1" xfId="1542" applyFont="1" applyFill="1" applyBorder="1" applyAlignment="1">
      <alignment vertical="center" wrapText="1"/>
    </xf>
    <xf numFmtId="0" fontId="0" fillId="51" borderId="0" xfId="0" applyFill="1"/>
    <xf numFmtId="0" fontId="216" fillId="50" borderId="1" xfId="1479" applyFont="1" applyFill="1" applyBorder="1" applyAlignment="1">
      <alignment horizontal="center" vertical="center" wrapText="1"/>
    </xf>
    <xf numFmtId="0" fontId="95" fillId="50" borderId="1" xfId="1464" applyFont="1" applyFill="1" applyBorder="1" applyAlignment="1">
      <alignment horizontal="center" vertical="center" wrapText="1"/>
    </xf>
    <xf numFmtId="3" fontId="216" fillId="50" borderId="1" xfId="1479" applyNumberFormat="1" applyFont="1" applyFill="1" applyBorder="1" applyAlignment="1">
      <alignment horizontal="right" vertical="center" wrapText="1"/>
    </xf>
    <xf numFmtId="3" fontId="216" fillId="0" borderId="1" xfId="1479" applyNumberFormat="1" applyFont="1" applyFill="1" applyBorder="1" applyAlignment="1">
      <alignment horizontal="right" vertical="center" wrapText="1"/>
    </xf>
    <xf numFmtId="0" fontId="231" fillId="50" borderId="1" xfId="1542" applyFont="1" applyFill="1" applyBorder="1" applyAlignment="1">
      <alignment vertical="center" wrapText="1"/>
    </xf>
    <xf numFmtId="165" fontId="233" fillId="0" borderId="0" xfId="1091" applyFont="1" applyAlignment="1">
      <alignment vertical="center" wrapText="1"/>
    </xf>
    <xf numFmtId="0" fontId="230" fillId="50" borderId="1" xfId="1507" applyFont="1" applyFill="1" applyBorder="1" applyAlignment="1">
      <alignment horizontal="center" vertical="center" wrapText="1"/>
    </xf>
    <xf numFmtId="0" fontId="230" fillId="50" borderId="13" xfId="1542" applyFont="1" applyFill="1" applyBorder="1" applyAlignment="1">
      <alignment vertical="center" wrapText="1"/>
    </xf>
    <xf numFmtId="0" fontId="234" fillId="50" borderId="0" xfId="1506" applyFont="1" applyFill="1" applyAlignment="1">
      <alignment vertical="center" wrapText="1"/>
    </xf>
    <xf numFmtId="0" fontId="230" fillId="50" borderId="1" xfId="1542" applyFont="1" applyFill="1" applyBorder="1" applyAlignment="1">
      <alignment vertical="center" wrapText="1"/>
    </xf>
    <xf numFmtId="0" fontId="230" fillId="50" borderId="1" xfId="1542" applyFont="1" applyFill="1" applyBorder="1" applyAlignment="1">
      <alignment horizontal="justify" vertical="center" wrapText="1"/>
    </xf>
    <xf numFmtId="0" fontId="228" fillId="0" borderId="0" xfId="0" applyFont="1" applyAlignment="1">
      <alignment horizontal="justify" vertical="center" wrapText="1"/>
    </xf>
    <xf numFmtId="0" fontId="230" fillId="0" borderId="0" xfId="0" applyFont="1" applyAlignment="1">
      <alignment horizontal="justify" vertical="center" wrapText="1"/>
    </xf>
    <xf numFmtId="0" fontId="228" fillId="0" borderId="1" xfId="0" applyFont="1" applyBorder="1" applyAlignment="1">
      <alignment horizontal="right" vertical="center" wrapText="1"/>
    </xf>
    <xf numFmtId="0" fontId="230" fillId="0" borderId="1" xfId="0" applyFont="1" applyBorder="1" applyAlignment="1">
      <alignment horizontal="right" vertical="center" wrapText="1"/>
    </xf>
    <xf numFmtId="0" fontId="231" fillId="50" borderId="13" xfId="1542" applyFont="1" applyFill="1" applyBorder="1" applyAlignment="1">
      <alignment vertical="center" wrapText="1"/>
    </xf>
    <xf numFmtId="0" fontId="231" fillId="50" borderId="43" xfId="1542" applyFont="1" applyFill="1" applyBorder="1" applyAlignment="1">
      <alignment vertical="center" wrapText="1"/>
    </xf>
    <xf numFmtId="0" fontId="229" fillId="0" borderId="1" xfId="0" applyFont="1" applyBorder="1" applyAlignment="1">
      <alignment horizontal="center" vertical="center" wrapText="1"/>
    </xf>
    <xf numFmtId="3" fontId="216" fillId="50" borderId="1" xfId="1479" applyNumberFormat="1" applyFont="1" applyFill="1" applyBorder="1" applyAlignment="1">
      <alignment horizontal="center" vertical="center" wrapText="1"/>
    </xf>
    <xf numFmtId="0" fontId="230" fillId="50" borderId="0" xfId="1542" applyFont="1" applyFill="1" applyBorder="1" applyAlignment="1">
      <alignment vertical="center" wrapText="1"/>
    </xf>
    <xf numFmtId="0" fontId="0" fillId="0" borderId="1" xfId="0" applyBorder="1"/>
    <xf numFmtId="0" fontId="231" fillId="50" borderId="0" xfId="1542" applyFont="1" applyFill="1" applyBorder="1" applyAlignment="1">
      <alignment vertical="center" wrapText="1"/>
    </xf>
    <xf numFmtId="0" fontId="0" fillId="0" borderId="43" xfId="0" applyBorder="1"/>
    <xf numFmtId="0" fontId="230" fillId="50" borderId="0" xfId="1479" applyFont="1" applyFill="1" applyBorder="1" applyAlignment="1">
      <alignment horizontal="center" vertical="center" wrapText="1"/>
    </xf>
    <xf numFmtId="0" fontId="230" fillId="50" borderId="1" xfId="1542" applyFont="1" applyFill="1" applyBorder="1" applyAlignment="1">
      <alignment horizontal="center" vertical="center" wrapText="1"/>
    </xf>
    <xf numFmtId="0" fontId="230" fillId="50" borderId="0" xfId="1506" applyFont="1" applyFill="1" applyBorder="1" applyAlignment="1">
      <alignment horizontal="center" vertical="center" wrapText="1"/>
    </xf>
    <xf numFmtId="0" fontId="234" fillId="50" borderId="0" xfId="1506" applyFont="1" applyFill="1" applyBorder="1" applyAlignment="1">
      <alignment horizontal="center" vertical="center" wrapText="1"/>
    </xf>
    <xf numFmtId="0" fontId="230" fillId="50" borderId="13" xfId="1542" applyFont="1" applyFill="1" applyBorder="1" applyAlignment="1">
      <alignment horizontal="center" vertical="center" wrapText="1"/>
    </xf>
    <xf numFmtId="0" fontId="232" fillId="50" borderId="0" xfId="1506" applyFont="1" applyFill="1" applyBorder="1" applyAlignment="1">
      <alignment horizontal="center" vertical="center" wrapText="1"/>
    </xf>
    <xf numFmtId="0" fontId="0" fillId="0" borderId="0" xfId="0" applyAlignment="1">
      <alignment horizontal="center"/>
    </xf>
    <xf numFmtId="2" fontId="230" fillId="50" borderId="0" xfId="1506" applyNumberFormat="1" applyFont="1" applyFill="1" applyBorder="1" applyAlignment="1">
      <alignment horizontal="center" vertical="center" wrapText="1"/>
    </xf>
    <xf numFmtId="0" fontId="95" fillId="0" borderId="0" xfId="0" applyFont="1"/>
    <xf numFmtId="0" fontId="95" fillId="0" borderId="0" xfId="1479" applyFont="1" applyFill="1" applyAlignment="1">
      <alignment vertical="center" wrapText="1"/>
    </xf>
    <xf numFmtId="0" fontId="95" fillId="0" borderId="0" xfId="1479" applyFont="1" applyFill="1" applyAlignment="1">
      <alignment horizontal="left" vertical="center" wrapText="1"/>
    </xf>
    <xf numFmtId="0" fontId="216" fillId="0" borderId="0" xfId="1479" applyFont="1" applyFill="1" applyAlignment="1">
      <alignment horizontal="center" vertical="center" wrapText="1"/>
    </xf>
    <xf numFmtId="0" fontId="95" fillId="0" borderId="0" xfId="1479" applyFont="1" applyFill="1" applyAlignment="1">
      <alignment horizontal="center" vertical="center" wrapText="1"/>
    </xf>
    <xf numFmtId="174" fontId="216" fillId="0" borderId="1" xfId="1479" applyNumberFormat="1" applyFont="1" applyFill="1" applyBorder="1" applyAlignment="1">
      <alignment vertical="center" wrapText="1"/>
    </xf>
    <xf numFmtId="0" fontId="236" fillId="0" borderId="0" xfId="1506" applyFont="1" applyAlignment="1">
      <alignment vertical="center" wrapText="1"/>
    </xf>
    <xf numFmtId="0" fontId="237" fillId="50" borderId="1" xfId="1507" applyFont="1" applyFill="1" applyBorder="1" applyAlignment="1">
      <alignment horizontal="center" vertical="center" wrapText="1"/>
    </xf>
    <xf numFmtId="0" fontId="238" fillId="0" borderId="0" xfId="1506" applyFont="1" applyAlignment="1">
      <alignment vertical="center" wrapText="1"/>
    </xf>
    <xf numFmtId="0" fontId="239" fillId="50" borderId="13" xfId="1542" applyFont="1" applyFill="1" applyBorder="1" applyAlignment="1">
      <alignment vertical="center" wrapText="1"/>
    </xf>
    <xf numFmtId="279" fontId="239" fillId="50" borderId="1" xfId="1091" applyNumberFormat="1" applyFont="1" applyFill="1" applyBorder="1" applyAlignment="1">
      <alignment horizontal="center" vertical="center" wrapText="1"/>
    </xf>
    <xf numFmtId="0" fontId="239" fillId="50" borderId="1" xfId="1542" applyFont="1" applyFill="1" applyBorder="1" applyAlignment="1">
      <alignment vertical="center" wrapText="1"/>
    </xf>
    <xf numFmtId="0" fontId="239" fillId="50" borderId="43" xfId="1542" applyFont="1" applyFill="1" applyBorder="1" applyAlignment="1">
      <alignment vertical="center" wrapText="1"/>
    </xf>
    <xf numFmtId="279" fontId="76" fillId="50" borderId="1" xfId="1091" applyNumberFormat="1" applyFont="1" applyFill="1" applyBorder="1" applyAlignment="1">
      <alignment horizontal="center" vertical="center" wrapText="1"/>
    </xf>
    <xf numFmtId="2" fontId="76" fillId="50" borderId="1" xfId="1506" applyNumberFormat="1" applyFont="1" applyFill="1" applyBorder="1" applyAlignment="1">
      <alignment horizontal="center" vertical="center" wrapText="1"/>
    </xf>
    <xf numFmtId="279" fontId="236" fillId="0" borderId="0" xfId="1506" applyNumberFormat="1" applyFont="1" applyAlignment="1">
      <alignment vertical="center" wrapText="1"/>
    </xf>
    <xf numFmtId="0" fontId="236" fillId="0" borderId="0" xfId="1506" applyFont="1" applyAlignment="1">
      <alignment horizontal="center" vertical="center" wrapText="1"/>
    </xf>
    <xf numFmtId="0" fontId="241" fillId="50" borderId="0" xfId="1506" applyFont="1" applyFill="1" applyAlignment="1">
      <alignment vertical="center" wrapText="1"/>
    </xf>
    <xf numFmtId="0" fontId="216" fillId="50" borderId="0" xfId="1506" applyFont="1" applyFill="1" applyBorder="1" applyAlignment="1">
      <alignment horizontal="center" vertical="center" wrapText="1"/>
    </xf>
    <xf numFmtId="0" fontId="242" fillId="50" borderId="1" xfId="1507" applyFont="1" applyFill="1" applyBorder="1" applyAlignment="1">
      <alignment horizontal="center" vertical="center" wrapText="1"/>
    </xf>
    <xf numFmtId="0" fontId="242" fillId="50" borderId="0" xfId="1479" applyFont="1" applyFill="1" applyBorder="1" applyAlignment="1">
      <alignment horizontal="center" vertical="center" wrapText="1"/>
    </xf>
    <xf numFmtId="0" fontId="243" fillId="50" borderId="0" xfId="1506" applyFont="1" applyFill="1" applyAlignment="1">
      <alignment vertical="center" wrapText="1"/>
    </xf>
    <xf numFmtId="0" fontId="216" fillId="50" borderId="1" xfId="1506" applyFont="1" applyFill="1" applyBorder="1" applyAlignment="1">
      <alignment horizontal="right" vertical="center" wrapText="1"/>
    </xf>
    <xf numFmtId="2" fontId="216" fillId="50" borderId="1" xfId="1506" applyNumberFormat="1" applyFont="1" applyFill="1" applyBorder="1" applyAlignment="1">
      <alignment horizontal="center" vertical="center" wrapText="1"/>
    </xf>
    <xf numFmtId="3" fontId="216" fillId="50" borderId="1" xfId="1506" applyNumberFormat="1" applyFont="1" applyFill="1" applyBorder="1" applyAlignment="1">
      <alignment horizontal="right" vertical="center" wrapText="1"/>
    </xf>
    <xf numFmtId="3" fontId="216" fillId="50" borderId="1" xfId="1506" applyNumberFormat="1" applyFont="1" applyFill="1" applyBorder="1" applyAlignment="1">
      <alignment horizontal="center" vertical="center" wrapText="1"/>
    </xf>
    <xf numFmtId="0" fontId="244" fillId="50" borderId="0" xfId="1416" quotePrefix="1" applyFont="1" applyFill="1" applyBorder="1" applyAlignment="1">
      <alignment horizontal="center" vertical="center" wrapText="1"/>
    </xf>
    <xf numFmtId="0" fontId="241" fillId="50" borderId="0" xfId="1506" applyFont="1" applyFill="1" applyAlignment="1">
      <alignment horizontal="center" vertical="center" wrapText="1"/>
    </xf>
    <xf numFmtId="0" fontId="76" fillId="50" borderId="0" xfId="1506" applyFont="1" applyFill="1" applyBorder="1" applyAlignment="1">
      <alignment horizontal="center" vertical="center" wrapText="1"/>
    </xf>
    <xf numFmtId="0" fontId="216" fillId="50" borderId="0" xfId="1479" applyFont="1" applyFill="1" applyBorder="1" applyAlignment="1">
      <alignment horizontal="center" vertical="center" wrapText="1"/>
    </xf>
    <xf numFmtId="279" fontId="216" fillId="50" borderId="1" xfId="1091" applyNumberFormat="1" applyFont="1" applyFill="1" applyBorder="1" applyAlignment="1">
      <alignment horizontal="right" vertical="center" wrapText="1"/>
    </xf>
    <xf numFmtId="279" fontId="216" fillId="50" borderId="1" xfId="1091" applyNumberFormat="1" applyFont="1" applyFill="1" applyBorder="1" applyAlignment="1">
      <alignment horizontal="center" vertical="center" wrapText="1"/>
    </xf>
    <xf numFmtId="0" fontId="242" fillId="50" borderId="0" xfId="1416" applyFont="1" applyFill="1" applyAlignment="1">
      <alignment vertical="center" wrapText="1"/>
    </xf>
    <xf numFmtId="0" fontId="216" fillId="0" borderId="1" xfId="0" applyFont="1" applyBorder="1" applyAlignment="1">
      <alignment vertical="center" wrapText="1"/>
    </xf>
    <xf numFmtId="2" fontId="216" fillId="0" borderId="1" xfId="0" applyNumberFormat="1" applyFont="1" applyBorder="1" applyAlignment="1">
      <alignment vertical="center" wrapText="1"/>
    </xf>
    <xf numFmtId="165" fontId="243" fillId="50" borderId="0" xfId="1091" applyFont="1" applyFill="1" applyAlignment="1">
      <alignment vertical="center" wrapText="1"/>
    </xf>
    <xf numFmtId="0" fontId="4" fillId="0" borderId="0" xfId="0" applyFont="1" applyAlignment="1">
      <alignment vertical="center" wrapText="1"/>
    </xf>
    <xf numFmtId="0" fontId="227" fillId="50" borderId="1" xfId="1507" applyFont="1" applyFill="1" applyBorder="1" applyAlignment="1">
      <alignment horizontal="center" vertical="center" wrapText="1"/>
    </xf>
    <xf numFmtId="0" fontId="227" fillId="50" borderId="1" xfId="1542" applyFont="1" applyFill="1" applyBorder="1" applyAlignment="1">
      <alignment vertical="center" wrapText="1"/>
    </xf>
    <xf numFmtId="0" fontId="227" fillId="0" borderId="1" xfId="0" applyFont="1" applyBorder="1" applyAlignment="1">
      <alignment vertical="center" wrapText="1"/>
    </xf>
    <xf numFmtId="0" fontId="227" fillId="0" borderId="0" xfId="0" applyFont="1" applyAlignment="1">
      <alignment vertical="center" wrapText="1"/>
    </xf>
    <xf numFmtId="165" fontId="227" fillId="0" borderId="0" xfId="1091" applyFont="1" applyAlignment="1">
      <alignment vertical="center" wrapText="1"/>
    </xf>
    <xf numFmtId="0" fontId="54" fillId="0" borderId="1" xfId="0" applyFont="1" applyBorder="1" applyAlignment="1">
      <alignment vertical="center" wrapText="1"/>
    </xf>
    <xf numFmtId="2" fontId="95" fillId="50" borderId="1" xfId="1506" applyNumberFormat="1" applyFont="1" applyFill="1" applyBorder="1" applyAlignment="1">
      <alignment horizontal="center" vertical="center" wrapText="1"/>
    </xf>
    <xf numFmtId="0" fontId="54" fillId="0" borderId="1" xfId="0" applyFont="1" applyBorder="1" applyAlignment="1">
      <alignment horizontal="center" vertical="center" wrapText="1"/>
    </xf>
    <xf numFmtId="0" fontId="95" fillId="50" borderId="1" xfId="1479" applyFont="1" applyFill="1" applyBorder="1" applyAlignment="1">
      <alignment horizontal="center" vertical="center" wrapText="1"/>
    </xf>
    <xf numFmtId="0" fontId="95" fillId="50" borderId="0" xfId="1479" applyFont="1" applyFill="1" applyBorder="1" applyAlignment="1">
      <alignment horizontal="left" vertical="center" wrapText="1"/>
    </xf>
    <xf numFmtId="0" fontId="244" fillId="50" borderId="0" xfId="1416" quotePrefix="1" applyFont="1" applyFill="1" applyAlignment="1">
      <alignment horizontal="left" vertical="center" wrapText="1"/>
    </xf>
    <xf numFmtId="0" fontId="216" fillId="50" borderId="1" xfId="1507" applyFont="1" applyFill="1" applyBorder="1" applyAlignment="1">
      <alignment horizontal="center" vertical="center" wrapText="1"/>
    </xf>
    <xf numFmtId="0" fontId="76" fillId="50" borderId="0" xfId="1506" applyFont="1" applyFill="1" applyAlignment="1">
      <alignment horizontal="center" vertical="center" wrapText="1"/>
    </xf>
    <xf numFmtId="3" fontId="95" fillId="50" borderId="1" xfId="1479" applyNumberFormat="1" applyFont="1" applyFill="1" applyBorder="1" applyAlignment="1">
      <alignment horizontal="center" vertical="center" wrapText="1"/>
    </xf>
    <xf numFmtId="3" fontId="95" fillId="50" borderId="1" xfId="0" applyNumberFormat="1" applyFont="1" applyFill="1" applyBorder="1" applyAlignment="1">
      <alignment horizontal="right" vertical="center"/>
    </xf>
    <xf numFmtId="0" fontId="95" fillId="50" borderId="1" xfId="1464" applyFont="1" applyFill="1" applyBorder="1" applyAlignment="1">
      <alignment horizontal="justify" vertical="center" wrapText="1"/>
    </xf>
    <xf numFmtId="3" fontId="95" fillId="50" borderId="1" xfId="1479" applyNumberFormat="1" applyFont="1" applyFill="1" applyBorder="1" applyAlignment="1">
      <alignment horizontal="right" vertical="center" wrapText="1"/>
    </xf>
    <xf numFmtId="174" fontId="95" fillId="0" borderId="1" xfId="1479" applyNumberFormat="1" applyFont="1" applyFill="1" applyBorder="1" applyAlignment="1">
      <alignment vertical="center" wrapText="1"/>
    </xf>
    <xf numFmtId="0" fontId="95" fillId="0" borderId="1" xfId="0" applyFont="1" applyBorder="1" applyAlignment="1">
      <alignment vertical="center" wrapText="1"/>
    </xf>
    <xf numFmtId="2" fontId="95" fillId="0" borderId="1" xfId="0" applyNumberFormat="1" applyFont="1" applyBorder="1" applyAlignment="1">
      <alignment vertical="center" wrapText="1"/>
    </xf>
    <xf numFmtId="0" fontId="95" fillId="50" borderId="1" xfId="1457" applyNumberFormat="1" applyFont="1" applyFill="1" applyBorder="1" applyAlignment="1">
      <alignment horizontal="right" vertical="center"/>
    </xf>
    <xf numFmtId="0" fontId="95" fillId="0" borderId="1" xfId="0" applyFont="1" applyBorder="1" applyAlignment="1">
      <alignment horizontal="justify" vertical="center" wrapText="1"/>
    </xf>
    <xf numFmtId="1" fontId="95" fillId="50" borderId="1" xfId="1457" applyNumberFormat="1" applyFont="1" applyFill="1" applyBorder="1" applyAlignment="1">
      <alignment horizontal="right" vertical="center" wrapText="1"/>
    </xf>
    <xf numFmtId="0" fontId="239" fillId="50" borderId="1" xfId="1507" applyFont="1" applyFill="1" applyBorder="1" applyAlignment="1">
      <alignment horizontal="center" vertical="center" wrapText="1"/>
    </xf>
    <xf numFmtId="2" fontId="239" fillId="50" borderId="1" xfId="1506" applyNumberFormat="1" applyFont="1" applyFill="1" applyBorder="1" applyAlignment="1">
      <alignment horizontal="center" vertical="center" wrapText="1"/>
    </xf>
    <xf numFmtId="0" fontId="239" fillId="50" borderId="1" xfId="0" applyFont="1" applyFill="1" applyBorder="1" applyAlignment="1">
      <alignment vertical="center" wrapText="1"/>
    </xf>
    <xf numFmtId="165" fontId="238" fillId="0" borderId="0" xfId="1091" applyFont="1" applyAlignment="1">
      <alignment vertical="center" wrapText="1"/>
    </xf>
    <xf numFmtId="1" fontId="239" fillId="50" borderId="1" xfId="1506" applyNumberFormat="1" applyFont="1" applyFill="1" applyBorder="1" applyAlignment="1">
      <alignment vertical="center" wrapText="1"/>
    </xf>
    <xf numFmtId="2" fontId="239" fillId="50" borderId="1" xfId="1506" applyNumberFormat="1" applyFont="1" applyFill="1" applyBorder="1" applyAlignment="1">
      <alignment vertical="center" wrapText="1"/>
    </xf>
    <xf numFmtId="0" fontId="237" fillId="0" borderId="1" xfId="0" applyFont="1" applyBorder="1" applyAlignment="1">
      <alignment vertical="center" wrapText="1"/>
    </xf>
    <xf numFmtId="0" fontId="95" fillId="50" borderId="1" xfId="1507" applyFont="1" applyFill="1" applyBorder="1" applyAlignment="1">
      <alignment horizontal="center" vertical="center" wrapText="1"/>
    </xf>
    <xf numFmtId="0" fontId="95" fillId="50" borderId="1" xfId="1542" applyFont="1" applyFill="1" applyBorder="1" applyAlignment="1">
      <alignment vertical="center" wrapText="1"/>
    </xf>
    <xf numFmtId="279" fontId="95" fillId="50" borderId="1" xfId="1091" applyNumberFormat="1" applyFont="1" applyFill="1" applyBorder="1" applyAlignment="1">
      <alignment horizontal="right" vertical="center" wrapText="1"/>
    </xf>
    <xf numFmtId="2" fontId="95" fillId="50" borderId="1" xfId="1506" applyNumberFormat="1" applyFont="1" applyFill="1" applyBorder="1" applyAlignment="1">
      <alignment vertical="center" wrapText="1"/>
    </xf>
    <xf numFmtId="279" fontId="95" fillId="50" borderId="43" xfId="1091" applyNumberFormat="1" applyFont="1" applyFill="1" applyBorder="1" applyAlignment="1">
      <alignment horizontal="center" vertical="center" wrapText="1"/>
    </xf>
    <xf numFmtId="0" fontId="243" fillId="50" borderId="0" xfId="1506" applyFont="1" applyFill="1" applyBorder="1" applyAlignment="1">
      <alignment vertical="center" wrapText="1"/>
    </xf>
    <xf numFmtId="0" fontId="242" fillId="50" borderId="0" xfId="1506" applyFont="1" applyFill="1" applyBorder="1" applyAlignment="1">
      <alignment horizontal="left" vertical="center" wrapText="1"/>
    </xf>
    <xf numFmtId="0" fontId="242" fillId="0" borderId="1" xfId="0" applyFont="1" applyBorder="1" applyAlignment="1">
      <alignment vertical="center" wrapText="1"/>
    </xf>
    <xf numFmtId="0" fontId="95" fillId="50" borderId="0" xfId="1506" applyFont="1" applyFill="1" applyBorder="1" applyAlignment="1">
      <alignment horizontal="left" vertical="center" wrapText="1"/>
    </xf>
    <xf numFmtId="0" fontId="95" fillId="50" borderId="13" xfId="1542" applyFont="1" applyFill="1" applyBorder="1" applyAlignment="1">
      <alignment vertical="center" wrapText="1"/>
    </xf>
    <xf numFmtId="279" fontId="95" fillId="50" borderId="13" xfId="1091" applyNumberFormat="1" applyFont="1" applyFill="1" applyBorder="1" applyAlignment="1">
      <alignment horizontal="right" vertical="center" wrapText="1"/>
    </xf>
    <xf numFmtId="279" fontId="95" fillId="50" borderId="43" xfId="1091" applyNumberFormat="1" applyFont="1" applyFill="1" applyBorder="1" applyAlignment="1">
      <alignment horizontal="right" vertical="center" wrapText="1"/>
    </xf>
    <xf numFmtId="0" fontId="95" fillId="50" borderId="0" xfId="1479" applyFont="1" applyFill="1" applyBorder="1" applyAlignment="1">
      <alignment horizontal="center" vertical="center" wrapText="1"/>
    </xf>
    <xf numFmtId="279" fontId="95" fillId="50" borderId="1" xfId="1091" applyNumberFormat="1" applyFont="1" applyFill="1" applyBorder="1" applyAlignment="1">
      <alignment horizontal="center" vertical="center" wrapText="1"/>
    </xf>
    <xf numFmtId="0" fontId="95" fillId="50" borderId="1" xfId="1506" applyFont="1" applyFill="1" applyBorder="1" applyAlignment="1">
      <alignment horizontal="right" vertical="center" wrapText="1"/>
    </xf>
    <xf numFmtId="0" fontId="243" fillId="50" borderId="0" xfId="1506" applyFont="1" applyFill="1" applyBorder="1" applyAlignment="1">
      <alignment horizontal="center" vertical="center" wrapText="1"/>
    </xf>
    <xf numFmtId="0" fontId="95" fillId="50" borderId="0" xfId="1506" applyFont="1" applyFill="1" applyBorder="1" applyAlignment="1">
      <alignment horizontal="center" vertical="center" wrapText="1"/>
    </xf>
    <xf numFmtId="0" fontId="95" fillId="50" borderId="1" xfId="0" applyFont="1" applyFill="1" applyBorder="1" applyAlignment="1">
      <alignment vertical="center" wrapText="1"/>
    </xf>
    <xf numFmtId="2" fontId="95" fillId="50" borderId="0" xfId="1506" applyNumberFormat="1" applyFont="1" applyFill="1" applyBorder="1" applyAlignment="1">
      <alignment horizontal="center" vertical="center" wrapText="1"/>
    </xf>
    <xf numFmtId="1" fontId="95" fillId="50" borderId="1" xfId="1506" applyNumberFormat="1" applyFont="1" applyFill="1" applyBorder="1" applyAlignment="1">
      <alignment horizontal="left" vertical="center" wrapText="1"/>
    </xf>
    <xf numFmtId="0" fontId="76" fillId="0" borderId="0" xfId="1935" applyFont="1" applyFill="1" applyAlignment="1">
      <alignment horizontal="centerContinuous"/>
    </xf>
    <xf numFmtId="0" fontId="27" fillId="0" borderId="1" xfId="1936" applyNumberFormat="1" applyFont="1" applyFill="1" applyBorder="1" applyAlignment="1">
      <alignment vertical="center" wrapText="1"/>
    </xf>
    <xf numFmtId="0" fontId="239" fillId="0" borderId="1" xfId="1936" applyNumberFormat="1" applyFont="1" applyFill="1" applyBorder="1" applyAlignment="1">
      <alignment horizontal="center" vertical="center" wrapText="1"/>
    </xf>
    <xf numFmtId="0" fontId="27" fillId="0" borderId="1" xfId="1937" applyNumberFormat="1" applyFont="1" applyFill="1" applyBorder="1" applyAlignment="1">
      <alignment vertical="center" wrapText="1"/>
    </xf>
    <xf numFmtId="0" fontId="27" fillId="0" borderId="1" xfId="1938" applyNumberFormat="1" applyFont="1" applyFill="1" applyBorder="1" applyAlignment="1">
      <alignment vertical="center" wrapText="1"/>
    </xf>
    <xf numFmtId="0" fontId="239" fillId="0" borderId="1" xfId="1939" applyNumberFormat="1" applyFont="1" applyFill="1" applyBorder="1" applyAlignment="1">
      <alignment horizontal="center" vertical="center" wrapText="1"/>
    </xf>
    <xf numFmtId="0" fontId="4" fillId="0" borderId="1" xfId="1936" applyNumberFormat="1" applyFont="1" applyFill="1" applyBorder="1" applyAlignment="1">
      <alignment vertical="center" wrapText="1"/>
    </xf>
    <xf numFmtId="0" fontId="4" fillId="0" borderId="0" xfId="2182" applyFont="1" applyFill="1" applyAlignment="1">
      <alignment horizontal="left" vertical="center"/>
    </xf>
    <xf numFmtId="0" fontId="4" fillId="0" borderId="0" xfId="2182" applyFont="1" applyFill="1" applyAlignment="1">
      <alignment vertical="center" wrapText="1"/>
    </xf>
    <xf numFmtId="3" fontId="54" fillId="0" borderId="0" xfId="2182" applyNumberFormat="1" applyFont="1" applyFill="1" applyAlignment="1">
      <alignment vertical="center" wrapText="1"/>
    </xf>
    <xf numFmtId="3" fontId="251" fillId="0" borderId="0" xfId="2182" applyNumberFormat="1" applyFont="1"/>
    <xf numFmtId="3" fontId="76" fillId="0" borderId="0" xfId="2182" applyNumberFormat="1" applyFont="1" applyFill="1" applyAlignment="1">
      <alignment vertical="center" wrapText="1"/>
    </xf>
    <xf numFmtId="9" fontId="54" fillId="0" borderId="0" xfId="2182" applyNumberFormat="1" applyFont="1" applyFill="1" applyAlignment="1">
      <alignment vertical="center" wrapText="1"/>
    </xf>
    <xf numFmtId="3" fontId="54" fillId="0" borderId="0" xfId="2182" applyNumberFormat="1" applyFont="1" applyFill="1" applyAlignment="1">
      <alignment horizontal="center" vertical="center" wrapText="1"/>
    </xf>
    <xf numFmtId="3" fontId="4" fillId="0" borderId="0" xfId="2182" applyNumberFormat="1" applyFont="1" applyFill="1" applyAlignment="1">
      <alignment horizontal="center" vertical="center" wrapText="1"/>
    </xf>
    <xf numFmtId="3" fontId="4" fillId="0" borderId="0" xfId="2182" applyNumberFormat="1" applyFont="1" applyFill="1" applyAlignment="1">
      <alignment vertical="center" wrapText="1"/>
    </xf>
    <xf numFmtId="0" fontId="54" fillId="0" borderId="0" xfId="2182" applyFont="1" applyFill="1" applyAlignment="1">
      <alignment horizontal="left" vertical="center"/>
    </xf>
    <xf numFmtId="0" fontId="54" fillId="0" borderId="0" xfId="2182" applyFont="1" applyFill="1" applyAlignment="1">
      <alignment vertical="center" wrapText="1"/>
    </xf>
    <xf numFmtId="3" fontId="239" fillId="0" borderId="0" xfId="2182" applyNumberFormat="1" applyFont="1" applyFill="1" applyAlignment="1">
      <alignment vertical="center" wrapText="1"/>
    </xf>
    <xf numFmtId="9" fontId="4" fillId="0" borderId="0" xfId="2182" applyNumberFormat="1" applyFont="1" applyFill="1" applyAlignment="1">
      <alignment vertical="center" wrapText="1"/>
    </xf>
    <xf numFmtId="0" fontId="4" fillId="0" borderId="0" xfId="2182" applyFont="1" applyFill="1" applyAlignment="1">
      <alignment horizontal="center" vertical="center" wrapText="1"/>
    </xf>
    <xf numFmtId="0" fontId="204" fillId="0" borderId="0" xfId="2182" applyFont="1" applyFill="1" applyAlignment="1">
      <alignment horizontal="center" vertical="center" wrapText="1"/>
    </xf>
    <xf numFmtId="9" fontId="204" fillId="0" borderId="0" xfId="2182" applyNumberFormat="1" applyFont="1" applyFill="1" applyBorder="1" applyAlignment="1">
      <alignment horizontal="center" vertical="center" wrapText="1"/>
    </xf>
    <xf numFmtId="0" fontId="95" fillId="0" borderId="0" xfId="2182" applyFont="1" applyFill="1" applyBorder="1" applyAlignment="1">
      <alignment horizontal="center" vertical="center" wrapText="1"/>
    </xf>
    <xf numFmtId="3" fontId="95" fillId="0" borderId="0" xfId="2182" applyNumberFormat="1" applyFont="1" applyFill="1" applyAlignment="1">
      <alignment horizontal="center" vertical="center" wrapText="1"/>
    </xf>
    <xf numFmtId="9" fontId="95" fillId="0" borderId="0" xfId="2182" applyNumberFormat="1" applyFont="1" applyFill="1" applyAlignment="1">
      <alignment horizontal="center" vertical="center" wrapText="1"/>
    </xf>
    <xf numFmtId="0" fontId="95" fillId="0" borderId="0" xfId="2182" applyFont="1" applyFill="1" applyAlignment="1">
      <alignment horizontal="center" vertical="center" wrapText="1"/>
    </xf>
    <xf numFmtId="3" fontId="95" fillId="0" borderId="9" xfId="2182" applyNumberFormat="1" applyFont="1" applyFill="1" applyBorder="1" applyAlignment="1">
      <alignment horizontal="center" vertical="center" wrapText="1"/>
    </xf>
    <xf numFmtId="3" fontId="239" fillId="0" borderId="9" xfId="2182" applyNumberFormat="1" applyFont="1" applyFill="1" applyBorder="1" applyAlignment="1">
      <alignment horizontal="center" vertical="center" wrapText="1"/>
    </xf>
    <xf numFmtId="9" fontId="95" fillId="0" borderId="9" xfId="2182" applyNumberFormat="1" applyFont="1" applyFill="1" applyBorder="1" applyAlignment="1">
      <alignment horizontal="center" vertical="center" wrapText="1"/>
    </xf>
    <xf numFmtId="0" fontId="216" fillId="0" borderId="28" xfId="2182" applyFont="1" applyFill="1" applyBorder="1" applyAlignment="1">
      <alignment horizontal="center" vertical="center" wrapText="1"/>
    </xf>
    <xf numFmtId="0" fontId="216" fillId="0" borderId="28" xfId="2182" applyFont="1" applyFill="1" applyBorder="1" applyAlignment="1">
      <alignment horizontal="left" vertical="center" wrapText="1"/>
    </xf>
    <xf numFmtId="3" fontId="216" fillId="0" borderId="28" xfId="2182" applyNumberFormat="1" applyFont="1" applyFill="1" applyBorder="1" applyAlignment="1">
      <alignment horizontal="right" vertical="center" wrapText="1"/>
    </xf>
    <xf numFmtId="9" fontId="229" fillId="0" borderId="28" xfId="2182" applyNumberFormat="1" applyFont="1" applyBorder="1" applyAlignment="1">
      <alignment vertical="center"/>
    </xf>
    <xf numFmtId="0" fontId="228" fillId="0" borderId="0" xfId="2182" applyFont="1" applyFill="1" applyBorder="1" applyAlignment="1">
      <alignment horizontal="center" vertical="center"/>
    </xf>
    <xf numFmtId="3" fontId="216" fillId="0" borderId="0" xfId="2182" applyNumberFormat="1" applyFont="1" applyFill="1" applyAlignment="1">
      <alignment horizontal="center" vertical="center" wrapText="1"/>
    </xf>
    <xf numFmtId="0" fontId="216" fillId="0" borderId="0" xfId="2182" applyFont="1" applyFill="1" applyAlignment="1">
      <alignment horizontal="center" vertical="center" wrapText="1"/>
    </xf>
    <xf numFmtId="0" fontId="229" fillId="0" borderId="5" xfId="2182" applyFont="1" applyBorder="1" applyAlignment="1">
      <alignment horizontal="center" vertical="center"/>
    </xf>
    <xf numFmtId="0" fontId="229" fillId="0" borderId="5" xfId="2182" applyFont="1" applyBorder="1" applyAlignment="1">
      <alignment vertical="center"/>
    </xf>
    <xf numFmtId="3" fontId="229" fillId="0" borderId="5" xfId="2182" applyNumberFormat="1" applyFont="1" applyBorder="1" applyAlignment="1">
      <alignment vertical="center"/>
    </xf>
    <xf numFmtId="9" fontId="229" fillId="0" borderId="5" xfId="2182" applyNumberFormat="1" applyFont="1" applyBorder="1" applyAlignment="1">
      <alignment vertical="center"/>
    </xf>
    <xf numFmtId="0" fontId="229" fillId="0" borderId="0" xfId="2182" applyFont="1" applyAlignment="1">
      <alignment vertical="center"/>
    </xf>
    <xf numFmtId="0" fontId="95" fillId="0" borderId="5" xfId="2182" applyFont="1" applyFill="1" applyBorder="1" applyAlignment="1">
      <alignment horizontal="center" vertical="center" wrapText="1"/>
    </xf>
    <xf numFmtId="0" fontId="228" fillId="0" borderId="5" xfId="2182" applyFont="1" applyBorder="1" applyAlignment="1">
      <alignment vertical="center" wrapText="1"/>
    </xf>
    <xf numFmtId="3" fontId="228" fillId="0" borderId="5" xfId="2182" applyNumberFormat="1" applyFont="1" applyBorder="1" applyAlignment="1">
      <alignment vertical="center"/>
    </xf>
    <xf numFmtId="9" fontId="228" fillId="0" borderId="5" xfId="2182" applyNumberFormat="1" applyFont="1" applyBorder="1" applyAlignment="1">
      <alignment vertical="center"/>
    </xf>
    <xf numFmtId="0" fontId="228" fillId="0" borderId="5" xfId="2182" applyFont="1" applyBorder="1" applyAlignment="1">
      <alignment horizontal="center" vertical="center"/>
    </xf>
    <xf numFmtId="0" fontId="228" fillId="0" borderId="0" xfId="2182" applyFont="1" applyAlignment="1">
      <alignment vertical="center"/>
    </xf>
    <xf numFmtId="0" fontId="95" fillId="0" borderId="5" xfId="2182" applyFont="1" applyFill="1" applyBorder="1" applyAlignment="1">
      <alignment vertical="center" wrapText="1"/>
    </xf>
    <xf numFmtId="0" fontId="228" fillId="0" borderId="5" xfId="2182" applyFont="1" applyBorder="1" applyAlignment="1">
      <alignment vertical="center"/>
    </xf>
    <xf numFmtId="0" fontId="228" fillId="0" borderId="0" xfId="2182" applyFont="1" applyBorder="1" applyAlignment="1">
      <alignment horizontal="center" vertical="center"/>
    </xf>
    <xf numFmtId="0" fontId="229" fillId="0" borderId="5" xfId="2182" applyFont="1" applyBorder="1" applyAlignment="1">
      <alignment vertical="center" wrapText="1"/>
    </xf>
    <xf numFmtId="0" fontId="253" fillId="0" borderId="5" xfId="2182" applyFont="1" applyFill="1" applyBorder="1" applyAlignment="1">
      <alignment horizontal="center" vertical="center" wrapText="1"/>
    </xf>
    <xf numFmtId="0" fontId="253" fillId="0" borderId="5" xfId="2182" applyFont="1" applyFill="1" applyBorder="1" applyAlignment="1">
      <alignment horizontal="justify" vertical="center" wrapText="1"/>
    </xf>
    <xf numFmtId="3" fontId="228" fillId="0" borderId="5" xfId="2182" applyNumberFormat="1" applyFont="1" applyFill="1" applyBorder="1" applyAlignment="1">
      <alignment vertical="center"/>
    </xf>
    <xf numFmtId="3" fontId="229" fillId="0" borderId="5" xfId="2182" applyNumberFormat="1" applyFont="1" applyFill="1" applyBorder="1" applyAlignment="1">
      <alignment vertical="center"/>
    </xf>
    <xf numFmtId="9" fontId="228" fillId="0" borderId="5" xfId="2182" applyNumberFormat="1" applyFont="1" applyFill="1" applyBorder="1" applyAlignment="1">
      <alignment vertical="center"/>
    </xf>
    <xf numFmtId="0" fontId="228" fillId="0" borderId="5" xfId="2182" applyFont="1" applyFill="1" applyBorder="1" applyAlignment="1">
      <alignment horizontal="center" vertical="center"/>
    </xf>
    <xf numFmtId="3" fontId="228" fillId="0" borderId="0" xfId="2182" applyNumberFormat="1" applyFont="1" applyFill="1" applyAlignment="1">
      <alignment vertical="center"/>
    </xf>
    <xf numFmtId="0" fontId="228" fillId="0" borderId="0" xfId="2182" applyFont="1" applyFill="1" applyAlignment="1">
      <alignment vertical="center"/>
    </xf>
    <xf numFmtId="0" fontId="228" fillId="0" borderId="5" xfId="2182" applyFont="1" applyFill="1" applyBorder="1" applyAlignment="1">
      <alignment vertical="center" wrapText="1"/>
    </xf>
    <xf numFmtId="3" fontId="228" fillId="0" borderId="0" xfId="2182" applyNumberFormat="1" applyFont="1" applyAlignment="1">
      <alignment vertical="center"/>
    </xf>
    <xf numFmtId="3" fontId="253" fillId="0" borderId="5" xfId="2182" applyNumberFormat="1" applyFont="1" applyFill="1" applyBorder="1" applyAlignment="1">
      <alignment horizontal="left" vertical="center" wrapText="1"/>
    </xf>
    <xf numFmtId="0" fontId="230" fillId="0" borderId="5" xfId="2182" applyFont="1" applyFill="1" applyBorder="1" applyAlignment="1">
      <alignment horizontal="center" vertical="center" wrapText="1"/>
    </xf>
    <xf numFmtId="0" fontId="254" fillId="0" borderId="5" xfId="2182" applyFont="1" applyBorder="1" applyAlignment="1">
      <alignment vertical="center" wrapText="1"/>
    </xf>
    <xf numFmtId="3" fontId="230" fillId="0" borderId="5" xfId="2182" applyNumberFormat="1" applyFont="1" applyBorder="1" applyAlignment="1">
      <alignment vertical="center"/>
    </xf>
    <xf numFmtId="0" fontId="230" fillId="0" borderId="5" xfId="2182" applyFont="1" applyBorder="1" applyAlignment="1">
      <alignment vertical="center"/>
    </xf>
    <xf numFmtId="9" fontId="230" fillId="0" borderId="5" xfId="2182" applyNumberFormat="1" applyFont="1" applyBorder="1" applyAlignment="1">
      <alignment vertical="center"/>
    </xf>
    <xf numFmtId="0" fontId="230" fillId="0" borderId="0" xfId="2182" applyFont="1" applyFill="1" applyBorder="1" applyAlignment="1">
      <alignment horizontal="center" vertical="center"/>
    </xf>
    <xf numFmtId="0" fontId="230" fillId="0" borderId="0" xfId="2182" applyFont="1" applyAlignment="1">
      <alignment vertical="center"/>
    </xf>
    <xf numFmtId="0" fontId="95" fillId="0" borderId="42" xfId="2182" applyFont="1" applyFill="1" applyBorder="1" applyAlignment="1">
      <alignment horizontal="center" vertical="center" wrapText="1"/>
    </xf>
    <xf numFmtId="0" fontId="228" fillId="0" borderId="42" xfId="2182" applyFont="1" applyBorder="1" applyAlignment="1">
      <alignment vertical="center" wrapText="1"/>
    </xf>
    <xf numFmtId="3" fontId="228" fillId="0" borderId="42" xfId="2182" applyNumberFormat="1" applyFont="1" applyBorder="1" applyAlignment="1">
      <alignment vertical="center"/>
    </xf>
    <xf numFmtId="0" fontId="228" fillId="0" borderId="42" xfId="2182" applyFont="1" applyBorder="1" applyAlignment="1">
      <alignment vertical="center"/>
    </xf>
    <xf numFmtId="9" fontId="228" fillId="0" borderId="42" xfId="2182" applyNumberFormat="1" applyFont="1" applyBorder="1" applyAlignment="1">
      <alignment vertical="center"/>
    </xf>
    <xf numFmtId="0" fontId="228" fillId="0" borderId="42" xfId="2182" applyFont="1" applyBorder="1" applyAlignment="1">
      <alignment horizontal="center" vertical="center"/>
    </xf>
    <xf numFmtId="0" fontId="230" fillId="0" borderId="7" xfId="2182" applyFont="1" applyFill="1" applyBorder="1" applyAlignment="1">
      <alignment horizontal="center" vertical="center" wrapText="1"/>
    </xf>
    <xf numFmtId="0" fontId="230" fillId="0" borderId="7" xfId="2182" applyFont="1" applyFill="1" applyBorder="1" applyAlignment="1">
      <alignment vertical="center" wrapText="1"/>
    </xf>
    <xf numFmtId="3" fontId="230" fillId="0" borderId="7" xfId="2182" applyNumberFormat="1" applyFont="1" applyBorder="1" applyAlignment="1">
      <alignment vertical="center"/>
    </xf>
    <xf numFmtId="0" fontId="230" fillId="0" borderId="7" xfId="2182" applyFont="1" applyBorder="1" applyAlignment="1">
      <alignment vertical="center"/>
    </xf>
    <xf numFmtId="9" fontId="230" fillId="0" borderId="7" xfId="2182" applyNumberFormat="1" applyFont="1" applyBorder="1" applyAlignment="1">
      <alignment vertical="center"/>
    </xf>
    <xf numFmtId="0" fontId="228" fillId="0" borderId="5" xfId="2182" applyFont="1" applyFill="1" applyBorder="1" applyAlignment="1">
      <alignment horizontal="center" vertical="center" wrapText="1"/>
    </xf>
    <xf numFmtId="0" fontId="229" fillId="0" borderId="42" xfId="2182" applyFont="1" applyBorder="1" applyAlignment="1">
      <alignment horizontal="center" vertical="center"/>
    </xf>
    <xf numFmtId="3" fontId="229" fillId="0" borderId="42" xfId="2182" applyNumberFormat="1" applyFont="1" applyBorder="1" applyAlignment="1">
      <alignment vertical="center"/>
    </xf>
    <xf numFmtId="9" fontId="229" fillId="0" borderId="42" xfId="2182" applyNumberFormat="1" applyFont="1" applyBorder="1" applyAlignment="1">
      <alignment vertical="center"/>
    </xf>
    <xf numFmtId="0" fontId="228" fillId="0" borderId="0" xfId="2182" applyFont="1" applyAlignment="1">
      <alignment horizontal="center"/>
    </xf>
    <xf numFmtId="0" fontId="228" fillId="0" borderId="0" xfId="2182" applyFont="1"/>
    <xf numFmtId="3" fontId="228" fillId="0" borderId="0" xfId="2182" applyNumberFormat="1" applyFont="1"/>
    <xf numFmtId="0" fontId="255" fillId="0" borderId="0" xfId="2182" applyFont="1"/>
    <xf numFmtId="9" fontId="228" fillId="0" borderId="0" xfId="2182" applyNumberFormat="1" applyFont="1"/>
    <xf numFmtId="3" fontId="255" fillId="0" borderId="0" xfId="2182" applyNumberFormat="1" applyFont="1"/>
    <xf numFmtId="0" fontId="237" fillId="0" borderId="0" xfId="2183" applyFont="1" applyFill="1"/>
    <xf numFmtId="0" fontId="237" fillId="0" borderId="0" xfId="2183" applyFont="1" applyFill="1" applyAlignment="1">
      <alignment horizontal="centerContinuous"/>
    </xf>
    <xf numFmtId="3" fontId="237" fillId="0" borderId="0" xfId="2183" applyNumberFormat="1" applyFont="1" applyFill="1" applyAlignment="1">
      <alignment horizontal="centerContinuous"/>
    </xf>
    <xf numFmtId="0" fontId="106" fillId="0" borderId="0" xfId="2183" applyFont="1" applyFill="1"/>
    <xf numFmtId="0" fontId="23" fillId="0" borderId="0" xfId="2183" applyFont="1" applyFill="1"/>
    <xf numFmtId="0" fontId="246" fillId="0" borderId="0" xfId="2183" applyFont="1" applyFill="1" applyBorder="1" applyAlignment="1">
      <alignment horizontal="center" wrapText="1"/>
    </xf>
    <xf numFmtId="0" fontId="240" fillId="0" borderId="0" xfId="2183" applyFont="1" applyFill="1" applyBorder="1" applyAlignment="1">
      <alignment horizontal="center" vertical="center" wrapText="1"/>
    </xf>
    <xf numFmtId="0" fontId="237" fillId="0" borderId="1" xfId="2183" applyFont="1" applyFill="1" applyBorder="1" applyAlignment="1">
      <alignment horizontal="center" vertical="center" wrapText="1"/>
    </xf>
    <xf numFmtId="0" fontId="4" fillId="0" borderId="1" xfId="2183" applyFont="1" applyFill="1" applyBorder="1" applyAlignment="1">
      <alignment horizontal="center" vertical="center" wrapText="1"/>
    </xf>
    <xf numFmtId="0" fontId="237" fillId="0" borderId="1" xfId="2183" applyFont="1" applyFill="1" applyBorder="1" applyAlignment="1">
      <alignment horizontal="center" vertical="center"/>
    </xf>
    <xf numFmtId="0" fontId="237" fillId="0" borderId="1" xfId="2183" applyFont="1" applyFill="1" applyBorder="1" applyAlignment="1">
      <alignment vertical="center"/>
    </xf>
    <xf numFmtId="0" fontId="246" fillId="0" borderId="1" xfId="2183" applyNumberFormat="1" applyFont="1" applyFill="1" applyBorder="1" applyAlignment="1">
      <alignment horizontal="center" vertical="center" wrapText="1"/>
    </xf>
    <xf numFmtId="0" fontId="27" fillId="0" borderId="1" xfId="2183" applyNumberFormat="1" applyFont="1" applyFill="1" applyBorder="1" applyAlignment="1">
      <alignment vertical="center" wrapText="1"/>
    </xf>
    <xf numFmtId="0" fontId="239" fillId="0" borderId="1" xfId="2183" applyNumberFormat="1" applyFont="1" applyFill="1" applyBorder="1" applyAlignment="1">
      <alignment horizontal="center" vertical="center" wrapText="1"/>
    </xf>
    <xf numFmtId="0" fontId="4" fillId="0" borderId="1" xfId="2183" applyNumberFormat="1" applyFont="1" applyFill="1" applyBorder="1"/>
    <xf numFmtId="0" fontId="41" fillId="0" borderId="1" xfId="2183" applyNumberFormat="1" applyFont="1" applyFill="1" applyBorder="1" applyAlignment="1"/>
    <xf numFmtId="0" fontId="257" fillId="0" borderId="1" xfId="2183" applyNumberFormat="1" applyFont="1" applyFill="1" applyBorder="1" applyAlignment="1">
      <alignment horizontal="center" vertical="center" wrapText="1"/>
    </xf>
    <xf numFmtId="0" fontId="258" fillId="0" borderId="1" xfId="2183" applyNumberFormat="1" applyFont="1" applyFill="1" applyBorder="1" applyAlignment="1">
      <alignment horizontal="center" vertical="center" wrapText="1"/>
    </xf>
    <xf numFmtId="0" fontId="258" fillId="0" borderId="1" xfId="2184" applyNumberFormat="1" applyFont="1" applyFill="1" applyBorder="1" applyAlignment="1">
      <alignment horizontal="center" vertical="center" wrapText="1"/>
    </xf>
    <xf numFmtId="9" fontId="257" fillId="0" borderId="1" xfId="2183" applyNumberFormat="1" applyFont="1" applyFill="1" applyBorder="1" applyAlignment="1">
      <alignment horizontal="center" vertical="center" wrapText="1"/>
    </xf>
    <xf numFmtId="1" fontId="257" fillId="0" borderId="1" xfId="2183" applyNumberFormat="1" applyFont="1" applyFill="1" applyBorder="1" applyAlignment="1">
      <alignment horizontal="center" vertical="center" wrapText="1"/>
    </xf>
    <xf numFmtId="0" fontId="257" fillId="0" borderId="1" xfId="2184" applyNumberFormat="1" applyFont="1" applyFill="1" applyBorder="1" applyAlignment="1">
      <alignment horizontal="center" vertical="center" wrapText="1"/>
    </xf>
    <xf numFmtId="0" fontId="239" fillId="0" borderId="1" xfId="2183" applyFont="1" applyFill="1" applyBorder="1" applyAlignment="1">
      <alignment horizontal="center" vertical="center"/>
    </xf>
    <xf numFmtId="0" fontId="239" fillId="0" borderId="1" xfId="2183" applyFont="1" applyFill="1" applyBorder="1" applyAlignment="1">
      <alignment vertical="center"/>
    </xf>
    <xf numFmtId="0" fontId="239" fillId="0" borderId="1" xfId="2184" applyNumberFormat="1" applyFont="1" applyFill="1" applyBorder="1" applyAlignment="1">
      <alignment horizontal="center" vertical="center" wrapText="1"/>
    </xf>
    <xf numFmtId="0" fontId="237" fillId="0" borderId="1" xfId="2184" applyNumberFormat="1" applyFont="1" applyFill="1" applyBorder="1" applyAlignment="1">
      <alignment horizontal="center" vertical="center" wrapText="1"/>
    </xf>
    <xf numFmtId="4" fontId="246" fillId="0" borderId="1" xfId="2183" applyNumberFormat="1" applyFont="1" applyFill="1" applyBorder="1"/>
    <xf numFmtId="0" fontId="76" fillId="0" borderId="1" xfId="2184" applyNumberFormat="1" applyFont="1" applyFill="1" applyBorder="1" applyAlignment="1">
      <alignment horizontal="center" vertical="center" wrapText="1"/>
    </xf>
    <xf numFmtId="9" fontId="239" fillId="0" borderId="1" xfId="2183" applyNumberFormat="1" applyFont="1" applyFill="1" applyBorder="1" applyAlignment="1">
      <alignment horizontal="center" vertical="center" wrapText="1"/>
    </xf>
    <xf numFmtId="9" fontId="237" fillId="0" borderId="1" xfId="2183" applyNumberFormat="1" applyFont="1" applyFill="1" applyBorder="1" applyAlignment="1">
      <alignment horizontal="center" vertical="center" wrapText="1"/>
    </xf>
    <xf numFmtId="0" fontId="237" fillId="0" borderId="1" xfId="2183" applyNumberFormat="1" applyFont="1" applyFill="1" applyBorder="1" applyAlignment="1">
      <alignment horizontal="center" vertical="center" wrapText="1"/>
    </xf>
    <xf numFmtId="1" fontId="237" fillId="0" borderId="1" xfId="2183" applyNumberFormat="1" applyFont="1" applyFill="1" applyBorder="1" applyAlignment="1">
      <alignment horizontal="center" vertical="center" wrapText="1"/>
    </xf>
    <xf numFmtId="0" fontId="259" fillId="0" borderId="1" xfId="2183" applyNumberFormat="1" applyFont="1" applyFill="1" applyBorder="1" applyAlignment="1">
      <alignment horizontal="center" vertical="center"/>
    </xf>
    <xf numFmtId="0" fontId="246" fillId="0" borderId="1" xfId="2184" applyNumberFormat="1" applyFont="1" applyFill="1" applyBorder="1" applyAlignment="1">
      <alignment horizontal="center" vertical="center" wrapText="1"/>
    </xf>
    <xf numFmtId="0" fontId="23" fillId="0" borderId="0" xfId="2183" applyNumberFormat="1" applyFont="1" applyFill="1"/>
    <xf numFmtId="0" fontId="240" fillId="0" borderId="1" xfId="2183" applyFont="1" applyFill="1" applyBorder="1" applyAlignment="1">
      <alignment horizontal="center" vertical="center"/>
    </xf>
    <xf numFmtId="0" fontId="246" fillId="0" borderId="1" xfId="2183" applyFont="1" applyFill="1" applyBorder="1" applyAlignment="1">
      <alignment vertical="center"/>
    </xf>
    <xf numFmtId="9" fontId="246" fillId="0" borderId="1" xfId="2183" applyNumberFormat="1" applyFont="1" applyFill="1" applyBorder="1" applyAlignment="1">
      <alignment horizontal="center" vertical="center" wrapText="1"/>
    </xf>
    <xf numFmtId="10" fontId="246" fillId="0" borderId="1" xfId="2183" applyNumberFormat="1" applyFont="1" applyFill="1" applyBorder="1" applyAlignment="1">
      <alignment horizontal="center" vertical="center" wrapText="1"/>
    </xf>
    <xf numFmtId="4" fontId="23" fillId="0" borderId="0" xfId="2183" applyNumberFormat="1" applyFont="1" applyFill="1"/>
    <xf numFmtId="3" fontId="23" fillId="0" borderId="0" xfId="2183" applyNumberFormat="1" applyFont="1" applyFill="1"/>
    <xf numFmtId="0" fontId="43" fillId="0" borderId="0" xfId="2183" applyFont="1" applyAlignment="1">
      <alignment wrapText="1"/>
    </xf>
    <xf numFmtId="0" fontId="4" fillId="0" borderId="28" xfId="2183" applyFont="1" applyBorder="1" applyAlignment="1">
      <alignment horizontal="center" vertical="center" wrapText="1"/>
    </xf>
    <xf numFmtId="0" fontId="4" fillId="0" borderId="28" xfId="2183" applyFont="1" applyFill="1" applyBorder="1" applyAlignment="1">
      <alignment vertical="center" wrapText="1"/>
    </xf>
    <xf numFmtId="182" fontId="4" fillId="0" borderId="28" xfId="2183" applyNumberFormat="1" applyFont="1" applyBorder="1" applyAlignment="1">
      <alignment horizontal="center" vertical="center" wrapText="1"/>
    </xf>
    <xf numFmtId="3" fontId="4" fillId="0" borderId="28" xfId="2183" applyNumberFormat="1" applyFont="1" applyBorder="1" applyAlignment="1">
      <alignment horizontal="center" vertical="center" wrapText="1"/>
    </xf>
    <xf numFmtId="2" fontId="4" fillId="0" borderId="28" xfId="2183" quotePrefix="1" applyNumberFormat="1" applyFont="1" applyFill="1" applyBorder="1" applyAlignment="1">
      <alignment horizontal="center" vertical="center" wrapText="1"/>
    </xf>
    <xf numFmtId="183" fontId="4" fillId="0" borderId="28" xfId="2183" quotePrefix="1" applyNumberFormat="1" applyFont="1" applyFill="1" applyBorder="1" applyAlignment="1">
      <alignment horizontal="center" vertical="center" wrapText="1"/>
    </xf>
    <xf numFmtId="184" fontId="95" fillId="0" borderId="28" xfId="2183" quotePrefix="1" applyNumberFormat="1" applyFont="1" applyFill="1" applyBorder="1" applyAlignment="1">
      <alignment horizontal="center" vertical="center" wrapText="1"/>
    </xf>
    <xf numFmtId="2" fontId="4" fillId="0" borderId="0" xfId="2183" applyNumberFormat="1" applyFont="1" applyFill="1" applyBorder="1" applyAlignment="1">
      <alignment horizontal="right" wrapText="1"/>
    </xf>
    <xf numFmtId="0" fontId="43" fillId="0" borderId="0" xfId="2183" applyFont="1" applyFill="1" applyAlignment="1">
      <alignment wrapText="1"/>
    </xf>
    <xf numFmtId="0" fontId="4" fillId="0" borderId="5" xfId="2183" applyFont="1" applyBorder="1" applyAlignment="1">
      <alignment horizontal="center" vertical="center" wrapText="1"/>
    </xf>
    <xf numFmtId="0" fontId="4" fillId="0" borderId="5" xfId="2183" applyFont="1" applyFill="1" applyBorder="1" applyAlignment="1">
      <alignment vertical="center" wrapText="1"/>
    </xf>
    <xf numFmtId="182" fontId="4" fillId="0" borderId="5" xfId="2183" applyNumberFormat="1" applyFont="1" applyBorder="1" applyAlignment="1">
      <alignment horizontal="center" vertical="center" wrapText="1"/>
    </xf>
    <xf numFmtId="3" fontId="4" fillId="0" borderId="5" xfId="2183" applyNumberFormat="1" applyFont="1" applyBorder="1" applyAlignment="1">
      <alignment horizontal="center" vertical="center" wrapText="1"/>
    </xf>
    <xf numFmtId="2" fontId="4" fillId="0" borderId="5" xfId="2183" quotePrefix="1" applyNumberFormat="1" applyFont="1" applyFill="1" applyBorder="1" applyAlignment="1">
      <alignment horizontal="center" vertical="center" wrapText="1"/>
    </xf>
    <xf numFmtId="183" fontId="4" fillId="0" borderId="5" xfId="2183" quotePrefix="1" applyNumberFormat="1" applyFont="1" applyFill="1" applyBorder="1" applyAlignment="1">
      <alignment horizontal="center" vertical="center" wrapText="1"/>
    </xf>
    <xf numFmtId="184" fontId="95" fillId="0" borderId="5" xfId="2183" quotePrefix="1" applyNumberFormat="1" applyFont="1" applyFill="1" applyBorder="1" applyAlignment="1">
      <alignment horizontal="center" vertical="center" wrapText="1"/>
    </xf>
    <xf numFmtId="0" fontId="4" fillId="0" borderId="5" xfId="2183" applyFont="1" applyFill="1" applyBorder="1" applyAlignment="1">
      <alignment horizontal="left" vertical="center" wrapText="1"/>
    </xf>
    <xf numFmtId="2" fontId="43" fillId="0" borderId="0" xfId="2183" applyNumberFormat="1" applyFont="1" applyFill="1" applyAlignment="1">
      <alignment wrapText="1"/>
    </xf>
    <xf numFmtId="183" fontId="4" fillId="0" borderId="42" xfId="2183" quotePrefix="1" applyNumberFormat="1" applyFont="1" applyFill="1" applyBorder="1" applyAlignment="1">
      <alignment horizontal="center" vertical="center" wrapText="1"/>
    </xf>
    <xf numFmtId="182" fontId="54" fillId="0" borderId="1" xfId="2183" applyNumberFormat="1" applyFont="1" applyBorder="1" applyAlignment="1">
      <alignment horizontal="center" vertical="center" wrapText="1"/>
    </xf>
    <xf numFmtId="3" fontId="54" fillId="0" borderId="1" xfId="2183" applyNumberFormat="1" applyFont="1" applyBorder="1" applyAlignment="1">
      <alignment horizontal="center" vertical="center" wrapText="1"/>
    </xf>
    <xf numFmtId="2" fontId="54" fillId="0" borderId="1" xfId="2183" applyNumberFormat="1" applyFont="1" applyFill="1" applyBorder="1" applyAlignment="1">
      <alignment horizontal="center" vertical="center" wrapText="1"/>
    </xf>
    <xf numFmtId="183" fontId="54" fillId="0" borderId="13" xfId="2183" quotePrefix="1" applyNumberFormat="1" applyFont="1" applyFill="1" applyBorder="1" applyAlignment="1">
      <alignment horizontal="center" vertical="center" wrapText="1"/>
    </xf>
    <xf numFmtId="0" fontId="43" fillId="0" borderId="0" xfId="2183" applyNumberFormat="1" applyFont="1" applyFill="1" applyAlignment="1">
      <alignment wrapText="1"/>
    </xf>
    <xf numFmtId="0" fontId="54" fillId="0" borderId="0" xfId="2183" applyFont="1" applyBorder="1" applyAlignment="1">
      <alignment horizontal="center" vertical="center" wrapText="1"/>
    </xf>
    <xf numFmtId="182" fontId="54" fillId="0" borderId="0" xfId="2183" applyNumberFormat="1" applyFont="1" applyBorder="1" applyAlignment="1">
      <alignment horizontal="center" vertical="center" wrapText="1"/>
    </xf>
    <xf numFmtId="3" fontId="54" fillId="0" borderId="0" xfId="2183" applyNumberFormat="1" applyFont="1" applyBorder="1" applyAlignment="1">
      <alignment horizontal="center" vertical="center" wrapText="1"/>
    </xf>
    <xf numFmtId="2" fontId="54" fillId="0" borderId="0" xfId="2183" applyNumberFormat="1" applyFont="1" applyBorder="1" applyAlignment="1">
      <alignment horizontal="center" vertical="center" wrapText="1"/>
    </xf>
    <xf numFmtId="0" fontId="239" fillId="0" borderId="0" xfId="2183" quotePrefix="1" applyFont="1" applyAlignment="1">
      <alignment vertical="center"/>
    </xf>
    <xf numFmtId="0" fontId="239" fillId="0" borderId="0" xfId="2183" quotePrefix="1" applyFont="1" applyFill="1" applyAlignment="1">
      <alignment vertical="center" wrapText="1"/>
    </xf>
    <xf numFmtId="2" fontId="43" fillId="0" borderId="0" xfId="2183" applyNumberFormat="1" applyFont="1" applyAlignment="1">
      <alignment wrapText="1"/>
    </xf>
    <xf numFmtId="0" fontId="239" fillId="0" borderId="0" xfId="2183" quotePrefix="1" applyFont="1" applyAlignment="1">
      <alignment vertical="center" wrapText="1"/>
    </xf>
    <xf numFmtId="0" fontId="54" fillId="0" borderId="1" xfId="2183" applyFont="1" applyBorder="1" applyAlignment="1">
      <alignment horizontal="center" vertical="center" wrapText="1"/>
    </xf>
    <xf numFmtId="0" fontId="54" fillId="0" borderId="30" xfId="2183" applyFont="1" applyBorder="1" applyAlignment="1">
      <alignment horizontal="center" vertical="center" wrapText="1"/>
    </xf>
    <xf numFmtId="3" fontId="95" fillId="0" borderId="1" xfId="1479" applyNumberFormat="1" applyFont="1" applyFill="1" applyBorder="1" applyAlignment="1">
      <alignment horizontal="center" vertical="center" wrapText="1"/>
    </xf>
    <xf numFmtId="0" fontId="95" fillId="0" borderId="1" xfId="1419" applyFont="1" applyFill="1" applyBorder="1" applyAlignment="1" applyProtection="1">
      <alignment vertical="center"/>
    </xf>
    <xf numFmtId="3" fontId="95" fillId="0" borderId="1" xfId="0" applyNumberFormat="1" applyFont="1" applyFill="1" applyBorder="1" applyAlignment="1">
      <alignment horizontal="right" vertical="center"/>
    </xf>
    <xf numFmtId="0" fontId="95" fillId="0" borderId="1" xfId="1464" applyFont="1" applyFill="1" applyBorder="1" applyAlignment="1">
      <alignment horizontal="justify" vertical="center" wrapText="1"/>
    </xf>
    <xf numFmtId="3" fontId="95" fillId="0" borderId="1" xfId="1479" applyNumberFormat="1" applyFont="1" applyFill="1" applyBorder="1" applyAlignment="1">
      <alignment horizontal="right" vertical="center" wrapText="1"/>
    </xf>
    <xf numFmtId="0" fontId="95" fillId="0" borderId="1" xfId="0" applyFont="1" applyFill="1" applyBorder="1" applyAlignment="1">
      <alignment vertical="center" wrapText="1"/>
    </xf>
    <xf numFmtId="2" fontId="95" fillId="0" borderId="1" xfId="0" applyNumberFormat="1" applyFont="1" applyFill="1" applyBorder="1" applyAlignment="1">
      <alignment vertical="center" wrapText="1"/>
    </xf>
    <xf numFmtId="0" fontId="95" fillId="0" borderId="0" xfId="0" applyFont="1" applyFill="1"/>
    <xf numFmtId="0" fontId="216" fillId="0" borderId="0" xfId="1464" applyFont="1" applyFill="1" applyAlignment="1">
      <alignment horizontal="center" vertical="center" wrapText="1"/>
    </xf>
    <xf numFmtId="0" fontId="216" fillId="50" borderId="1" xfId="1479" applyFont="1" applyFill="1" applyBorder="1" applyAlignment="1">
      <alignment horizontal="center" vertical="center"/>
    </xf>
    <xf numFmtId="0" fontId="216" fillId="0" borderId="1" xfId="1479" applyFont="1" applyFill="1" applyBorder="1" applyAlignment="1">
      <alignment horizontal="center" vertical="center" wrapText="1"/>
    </xf>
    <xf numFmtId="0" fontId="95" fillId="50" borderId="1" xfId="1479" applyFont="1" applyFill="1" applyBorder="1" applyAlignment="1">
      <alignment horizontal="center" vertical="center" wrapText="1"/>
    </xf>
    <xf numFmtId="0" fontId="129" fillId="50" borderId="24" xfId="0" applyFont="1" applyFill="1" applyBorder="1" applyAlignment="1">
      <alignment horizontal="center" vertical="center" wrapText="1"/>
    </xf>
    <xf numFmtId="0" fontId="129" fillId="50" borderId="22" xfId="0" applyFont="1" applyFill="1" applyBorder="1" applyAlignment="1">
      <alignment horizontal="center" vertical="center" wrapText="1"/>
    </xf>
    <xf numFmtId="0" fontId="129" fillId="50" borderId="43" xfId="0" applyFont="1" applyFill="1" applyBorder="1" applyAlignment="1">
      <alignment horizontal="center" vertical="center" wrapText="1"/>
    </xf>
    <xf numFmtId="0" fontId="95" fillId="50" borderId="44" xfId="1479" applyFont="1" applyFill="1" applyBorder="1" applyAlignment="1">
      <alignment horizontal="left" vertical="center" wrapText="1"/>
    </xf>
    <xf numFmtId="0" fontId="95" fillId="50" borderId="0" xfId="1479" applyFont="1" applyFill="1" applyBorder="1" applyAlignment="1">
      <alignment horizontal="left" vertical="center" wrapText="1"/>
    </xf>
    <xf numFmtId="0" fontId="129" fillId="50" borderId="1" xfId="0" applyFont="1" applyFill="1" applyBorder="1" applyAlignment="1">
      <alignment horizontal="center" vertical="center" wrapText="1"/>
    </xf>
    <xf numFmtId="4" fontId="216" fillId="50" borderId="1" xfId="1479" applyNumberFormat="1" applyFont="1" applyFill="1" applyBorder="1" applyAlignment="1">
      <alignment horizontal="center" vertical="center" wrapText="1"/>
    </xf>
    <xf numFmtId="0" fontId="216" fillId="50" borderId="1" xfId="1479" applyFont="1" applyFill="1" applyBorder="1" applyAlignment="1">
      <alignment horizontal="center" vertical="center" wrapText="1"/>
    </xf>
    <xf numFmtId="0" fontId="76" fillId="50" borderId="24" xfId="1506" applyFont="1" applyFill="1" applyBorder="1" applyAlignment="1">
      <alignment horizontal="center" vertical="center" wrapText="1"/>
    </xf>
    <xf numFmtId="0" fontId="76" fillId="50" borderId="43" xfId="1506" applyFont="1" applyFill="1" applyBorder="1" applyAlignment="1">
      <alignment horizontal="center" vertical="center" wrapText="1"/>
    </xf>
    <xf numFmtId="0" fontId="240" fillId="0" borderId="0" xfId="1416" applyFont="1" applyFill="1" applyAlignment="1">
      <alignment horizontal="left" vertical="center" wrapText="1"/>
    </xf>
    <xf numFmtId="0" fontId="240" fillId="0" borderId="0" xfId="1416" quotePrefix="1" applyFont="1" applyFill="1" applyAlignment="1">
      <alignment horizontal="left" vertical="center" wrapText="1"/>
    </xf>
    <xf numFmtId="0" fontId="76" fillId="0" borderId="45" xfId="1506" applyFont="1" applyBorder="1" applyAlignment="1">
      <alignment horizontal="center" vertical="center" wrapText="1"/>
    </xf>
    <xf numFmtId="0" fontId="76" fillId="0" borderId="1" xfId="1506" applyFont="1" applyBorder="1" applyAlignment="1">
      <alignment horizontal="center" vertical="center" wrapText="1"/>
    </xf>
    <xf numFmtId="0" fontId="76" fillId="50" borderId="24" xfId="1507" applyFont="1" applyFill="1" applyBorder="1" applyAlignment="1">
      <alignment horizontal="center" vertical="center" wrapText="1"/>
    </xf>
    <xf numFmtId="0" fontId="76" fillId="50" borderId="22" xfId="1507" applyFont="1" applyFill="1" applyBorder="1" applyAlignment="1">
      <alignment horizontal="center" vertical="center" wrapText="1"/>
    </xf>
    <xf numFmtId="0" fontId="76" fillId="50" borderId="43" xfId="1507" applyFont="1" applyFill="1" applyBorder="1" applyAlignment="1">
      <alignment horizontal="center" vertical="center" wrapText="1"/>
    </xf>
    <xf numFmtId="0" fontId="76" fillId="0" borderId="9" xfId="1506" applyFont="1" applyBorder="1" applyAlignment="1">
      <alignment horizontal="center" vertical="center" wrapText="1"/>
    </xf>
    <xf numFmtId="0" fontId="76" fillId="0" borderId="13" xfId="1506" applyFont="1" applyBorder="1" applyAlignment="1">
      <alignment horizontal="center" vertical="center" wrapText="1"/>
    </xf>
    <xf numFmtId="0" fontId="216" fillId="50" borderId="24" xfId="1506" applyFont="1" applyFill="1" applyBorder="1" applyAlignment="1">
      <alignment horizontal="center" vertical="center" wrapText="1"/>
    </xf>
    <xf numFmtId="0" fontId="216" fillId="50" borderId="43" xfId="1506" applyFont="1" applyFill="1" applyBorder="1" applyAlignment="1">
      <alignment horizontal="center" vertical="center" wrapText="1"/>
    </xf>
    <xf numFmtId="0" fontId="244" fillId="50" borderId="0" xfId="1416" applyFont="1" applyFill="1" applyAlignment="1">
      <alignment horizontal="left" vertical="center" wrapText="1"/>
    </xf>
    <xf numFmtId="0" fontId="244" fillId="50" borderId="0" xfId="1416" quotePrefix="1" applyFont="1" applyFill="1" applyAlignment="1">
      <alignment horizontal="left" vertical="center" wrapText="1"/>
    </xf>
    <xf numFmtId="0" fontId="76" fillId="50" borderId="45" xfId="1506" applyFont="1" applyFill="1" applyBorder="1" applyAlignment="1">
      <alignment horizontal="center" vertical="center" wrapText="1"/>
    </xf>
    <xf numFmtId="0" fontId="216" fillId="50" borderId="1" xfId="1506" applyFont="1" applyFill="1" applyBorder="1" applyAlignment="1">
      <alignment horizontal="center" vertical="center" wrapText="1"/>
    </xf>
    <xf numFmtId="0" fontId="216" fillId="50" borderId="1" xfId="1507" applyFont="1" applyFill="1" applyBorder="1" applyAlignment="1">
      <alignment horizontal="center" vertical="center" wrapText="1"/>
    </xf>
    <xf numFmtId="0" fontId="216" fillId="50" borderId="9" xfId="1506" applyFont="1" applyFill="1" applyBorder="1" applyAlignment="1">
      <alignment horizontal="center" vertical="center" wrapText="1"/>
    </xf>
    <xf numFmtId="0" fontId="216" fillId="50" borderId="13" xfId="1506" applyFont="1" applyFill="1" applyBorder="1" applyAlignment="1">
      <alignment horizontal="center" vertical="center" wrapText="1"/>
    </xf>
    <xf numFmtId="0" fontId="244" fillId="50" borderId="44" xfId="1416" applyFont="1" applyFill="1" applyBorder="1" applyAlignment="1">
      <alignment horizontal="left" vertical="center" wrapText="1"/>
    </xf>
    <xf numFmtId="0" fontId="244" fillId="50" borderId="44" xfId="1416" quotePrefix="1" applyFont="1" applyFill="1" applyBorder="1" applyAlignment="1">
      <alignment horizontal="left" vertical="center" wrapText="1"/>
    </xf>
    <xf numFmtId="0" fontId="76" fillId="50" borderId="0" xfId="1506" applyFont="1" applyFill="1" applyAlignment="1">
      <alignment horizontal="center" vertical="center" wrapText="1"/>
    </xf>
    <xf numFmtId="0" fontId="216" fillId="50" borderId="24" xfId="1507" applyFont="1" applyFill="1" applyBorder="1" applyAlignment="1">
      <alignment horizontal="center" vertical="center" wrapText="1"/>
    </xf>
    <xf numFmtId="0" fontId="216" fillId="50" borderId="22" xfId="1507" applyFont="1" applyFill="1" applyBorder="1" applyAlignment="1">
      <alignment horizontal="center" vertical="center" wrapText="1"/>
    </xf>
    <xf numFmtId="0" fontId="216" fillId="50" borderId="43" xfId="1507" applyFont="1" applyFill="1" applyBorder="1" applyAlignment="1">
      <alignment horizontal="center" vertical="center" wrapText="1"/>
    </xf>
    <xf numFmtId="3" fontId="237" fillId="0" borderId="1" xfId="2183" applyNumberFormat="1" applyFont="1" applyFill="1" applyBorder="1" applyAlignment="1">
      <alignment horizontal="center" vertical="center" wrapText="1"/>
    </xf>
    <xf numFmtId="0" fontId="237" fillId="0" borderId="1" xfId="2183" applyFont="1" applyFill="1" applyBorder="1" applyAlignment="1">
      <alignment horizontal="center" vertical="center" wrapText="1"/>
    </xf>
    <xf numFmtId="3" fontId="237" fillId="0" borderId="9" xfId="2183" applyNumberFormat="1" applyFont="1" applyFill="1" applyBorder="1" applyAlignment="1">
      <alignment horizontal="center" vertical="center" wrapText="1"/>
    </xf>
    <xf numFmtId="3" fontId="237" fillId="0" borderId="13" xfId="2183" applyNumberFormat="1" applyFont="1" applyFill="1" applyBorder="1" applyAlignment="1">
      <alignment horizontal="center" vertical="center" wrapText="1"/>
    </xf>
    <xf numFmtId="0" fontId="246" fillId="0" borderId="1" xfId="2183" applyFont="1" applyFill="1" applyBorder="1" applyAlignment="1">
      <alignment horizontal="center" vertical="center" wrapText="1"/>
    </xf>
    <xf numFmtId="0" fontId="247" fillId="0" borderId="1" xfId="2183" applyFont="1" applyFill="1" applyBorder="1" applyAlignment="1">
      <alignment horizontal="center" vertical="center"/>
    </xf>
    <xf numFmtId="0" fontId="240" fillId="0" borderId="1" xfId="2183" applyFont="1" applyFill="1" applyBorder="1" applyAlignment="1">
      <alignment horizontal="center" vertical="center"/>
    </xf>
    <xf numFmtId="0" fontId="248" fillId="0" borderId="1" xfId="2183" applyFont="1" applyFill="1" applyBorder="1" applyAlignment="1">
      <alignment horizontal="center" vertical="center" wrapText="1"/>
    </xf>
    <xf numFmtId="0" fontId="247" fillId="0" borderId="1" xfId="2183" applyFont="1" applyFill="1" applyBorder="1" applyAlignment="1">
      <alignment horizontal="center" vertical="center" wrapText="1"/>
    </xf>
    <xf numFmtId="0" fontId="76" fillId="0" borderId="1" xfId="2183" applyFont="1" applyFill="1" applyBorder="1" applyAlignment="1">
      <alignment horizontal="center" vertical="center" wrapText="1"/>
    </xf>
    <xf numFmtId="0" fontId="76" fillId="0" borderId="0" xfId="2183" applyFont="1" applyFill="1" applyAlignment="1">
      <alignment horizontal="center" wrapText="1"/>
    </xf>
    <xf numFmtId="0" fontId="76" fillId="0" borderId="0" xfId="2183" applyFont="1" applyFill="1" applyAlignment="1">
      <alignment horizontal="center"/>
    </xf>
    <xf numFmtId="0" fontId="245" fillId="0" borderId="0" xfId="2183" applyFont="1" applyFill="1" applyAlignment="1">
      <alignment horizontal="center" wrapText="1"/>
    </xf>
    <xf numFmtId="0" fontId="245" fillId="0" borderId="0" xfId="2183" applyFont="1" applyFill="1" applyAlignment="1">
      <alignment horizontal="center"/>
    </xf>
    <xf numFmtId="0" fontId="246" fillId="0" borderId="0" xfId="2183" applyFont="1" applyFill="1" applyBorder="1" applyAlignment="1">
      <alignment horizontal="center" wrapText="1"/>
    </xf>
    <xf numFmtId="0" fontId="240" fillId="0" borderId="0" xfId="2183" applyFont="1" applyFill="1" applyBorder="1" applyAlignment="1">
      <alignment horizontal="center" vertical="center" wrapText="1"/>
    </xf>
    <xf numFmtId="0" fontId="246" fillId="0" borderId="1" xfId="2183" applyFont="1" applyFill="1" applyBorder="1" applyAlignment="1">
      <alignment horizontal="center" vertical="center"/>
    </xf>
    <xf numFmtId="0" fontId="246" fillId="0" borderId="24" xfId="2183" applyFont="1" applyFill="1" applyBorder="1" applyAlignment="1">
      <alignment horizontal="center" vertical="center"/>
    </xf>
    <xf numFmtId="0" fontId="246" fillId="0" borderId="22" xfId="2183" applyFont="1" applyFill="1" applyBorder="1" applyAlignment="1">
      <alignment horizontal="center" vertical="center"/>
    </xf>
    <xf numFmtId="0" fontId="246" fillId="0" borderId="43" xfId="2183" applyFont="1" applyFill="1" applyBorder="1" applyAlignment="1">
      <alignment horizontal="center" vertical="center"/>
    </xf>
    <xf numFmtId="0" fontId="246" fillId="0" borderId="24" xfId="2183" applyFont="1" applyFill="1" applyBorder="1" applyAlignment="1">
      <alignment horizontal="center" vertical="center" wrapText="1"/>
    </xf>
    <xf numFmtId="0" fontId="246" fillId="0" borderId="22" xfId="2183" applyFont="1" applyFill="1" applyBorder="1" applyAlignment="1">
      <alignment horizontal="center" vertical="center" wrapText="1"/>
    </xf>
    <xf numFmtId="0" fontId="246" fillId="0" borderId="43" xfId="2183" applyFont="1" applyFill="1" applyBorder="1" applyAlignment="1">
      <alignment horizontal="center" vertical="center" wrapText="1"/>
    </xf>
    <xf numFmtId="0" fontId="54" fillId="0" borderId="24" xfId="2183" applyFont="1" applyBorder="1" applyAlignment="1">
      <alignment horizontal="center" vertical="center" wrapText="1"/>
    </xf>
    <xf numFmtId="0" fontId="54" fillId="0" borderId="22" xfId="2183" applyFont="1" applyBorder="1" applyAlignment="1">
      <alignment horizontal="center" vertical="center" wrapText="1"/>
    </xf>
    <xf numFmtId="0" fontId="76" fillId="0" borderId="0" xfId="2183" applyFont="1" applyBorder="1" applyAlignment="1">
      <alignment horizontal="center" vertical="center" wrapText="1"/>
    </xf>
    <xf numFmtId="0" fontId="250" fillId="0" borderId="45" xfId="2183" applyFont="1" applyBorder="1" applyAlignment="1">
      <alignment horizontal="center" vertical="center" wrapText="1"/>
    </xf>
    <xf numFmtId="0" fontId="54" fillId="0" borderId="1" xfId="2183" applyFont="1" applyBorder="1" applyAlignment="1">
      <alignment horizontal="center" vertical="center" wrapText="1"/>
    </xf>
    <xf numFmtId="0" fontId="54" fillId="0" borderId="30" xfId="2183" applyFont="1" applyBorder="1" applyAlignment="1">
      <alignment horizontal="center" vertical="center" wrapText="1"/>
    </xf>
    <xf numFmtId="0" fontId="54" fillId="0" borderId="43" xfId="2183" applyFont="1" applyBorder="1" applyAlignment="1">
      <alignment horizontal="center" vertical="center" wrapText="1"/>
    </xf>
    <xf numFmtId="0" fontId="95" fillId="0" borderId="9" xfId="2182" applyFont="1" applyFill="1" applyBorder="1" applyAlignment="1">
      <alignment horizontal="center" vertical="center" wrapText="1"/>
    </xf>
    <xf numFmtId="0" fontId="95" fillId="0" borderId="30" xfId="2182" applyFont="1" applyFill="1" applyBorder="1" applyAlignment="1">
      <alignment horizontal="center" vertical="center" wrapText="1"/>
    </xf>
    <xf numFmtId="3" fontId="239" fillId="0" borderId="24" xfId="2182" applyNumberFormat="1" applyFont="1" applyFill="1" applyBorder="1" applyAlignment="1">
      <alignment horizontal="center" vertical="center" wrapText="1"/>
    </xf>
    <xf numFmtId="3" fontId="239" fillId="0" borderId="22" xfId="2182" applyNumberFormat="1" applyFont="1" applyFill="1" applyBorder="1" applyAlignment="1">
      <alignment horizontal="center" vertical="center" wrapText="1"/>
    </xf>
    <xf numFmtId="3" fontId="239" fillId="0" borderId="43" xfId="2182" applyNumberFormat="1" applyFont="1" applyFill="1" applyBorder="1" applyAlignment="1">
      <alignment horizontal="center" vertical="center" wrapText="1"/>
    </xf>
    <xf numFmtId="0" fontId="54" fillId="0" borderId="0" xfId="2182" applyFont="1" applyFill="1" applyAlignment="1">
      <alignment horizontal="center" vertical="center" wrapText="1"/>
    </xf>
    <xf numFmtId="0" fontId="76" fillId="0" borderId="0" xfId="2182" applyFont="1" applyFill="1" applyAlignment="1">
      <alignment horizontal="center" vertical="center" wrapText="1"/>
    </xf>
    <xf numFmtId="0" fontId="204" fillId="0" borderId="0" xfId="2182" applyFont="1" applyFill="1" applyAlignment="1">
      <alignment horizontal="center" vertical="center" wrapText="1"/>
    </xf>
    <xf numFmtId="0" fontId="252" fillId="0" borderId="0" xfId="2182" applyFont="1" applyFill="1" applyAlignment="1">
      <alignment horizontal="center" vertical="center" wrapText="1"/>
    </xf>
    <xf numFmtId="9" fontId="204" fillId="0" borderId="45" xfId="2182" applyNumberFormat="1" applyFont="1" applyFill="1" applyBorder="1" applyAlignment="1">
      <alignment horizontal="center" vertical="center" wrapText="1"/>
    </xf>
    <xf numFmtId="3" fontId="95" fillId="0" borderId="46" xfId="2182" applyNumberFormat="1" applyFont="1" applyFill="1" applyBorder="1" applyAlignment="1">
      <alignment horizontal="center" vertical="center" wrapText="1"/>
    </xf>
    <xf numFmtId="3" fontId="95" fillId="0" borderId="47" xfId="2182" applyNumberFormat="1" applyFont="1" applyFill="1" applyBorder="1" applyAlignment="1">
      <alignment horizontal="center" vertical="center" wrapText="1"/>
    </xf>
    <xf numFmtId="3" fontId="95" fillId="0" borderId="48" xfId="2182" applyNumberFormat="1" applyFont="1" applyFill="1" applyBorder="1" applyAlignment="1">
      <alignment horizontal="center" vertical="center" wrapText="1"/>
    </xf>
    <xf numFmtId="3" fontId="95" fillId="0" borderId="10" xfId="2182" applyNumberFormat="1" applyFont="1" applyFill="1" applyBorder="1" applyAlignment="1">
      <alignment horizontal="center" vertical="center" wrapText="1"/>
    </xf>
    <xf numFmtId="3" fontId="95" fillId="0" borderId="45" xfId="2182" applyNumberFormat="1" applyFont="1" applyFill="1" applyBorder="1" applyAlignment="1">
      <alignment horizontal="center" vertical="center" wrapText="1"/>
    </xf>
    <xf numFmtId="3" fontId="95" fillId="0" borderId="49" xfId="2182" applyNumberFormat="1" applyFont="1" applyFill="1" applyBorder="1" applyAlignment="1">
      <alignment horizontal="center" vertical="center" wrapText="1"/>
    </xf>
    <xf numFmtId="9" fontId="95" fillId="0" borderId="46" xfId="2182" applyNumberFormat="1" applyFont="1" applyFill="1" applyBorder="1" applyAlignment="1">
      <alignment horizontal="center" vertical="center" wrapText="1"/>
    </xf>
    <xf numFmtId="9" fontId="95" fillId="0" borderId="47" xfId="2182" applyNumberFormat="1" applyFont="1" applyFill="1" applyBorder="1" applyAlignment="1">
      <alignment horizontal="center" vertical="center" wrapText="1"/>
    </xf>
    <xf numFmtId="9" fontId="95" fillId="0" borderId="48" xfId="2182" applyNumberFormat="1" applyFont="1" applyFill="1" applyBorder="1" applyAlignment="1">
      <alignment horizontal="center" vertical="center" wrapText="1"/>
    </xf>
    <xf numFmtId="9" fontId="95" fillId="0" borderId="10" xfId="2182" applyNumberFormat="1" applyFont="1" applyFill="1" applyBorder="1" applyAlignment="1">
      <alignment horizontal="center" vertical="center" wrapText="1"/>
    </xf>
    <xf numFmtId="9" fontId="95" fillId="0" borderId="45" xfId="2182" applyNumberFormat="1" applyFont="1" applyFill="1" applyBorder="1" applyAlignment="1">
      <alignment horizontal="center" vertical="center" wrapText="1"/>
    </xf>
    <xf numFmtId="9" fontId="95" fillId="0" borderId="49" xfId="2182" applyNumberFormat="1" applyFont="1" applyFill="1" applyBorder="1" applyAlignment="1">
      <alignment horizontal="center" vertical="center" wrapText="1"/>
    </xf>
    <xf numFmtId="3" fontId="105" fillId="50" borderId="1" xfId="1541" applyNumberFormat="1" applyFont="1" applyFill="1" applyBorder="1" applyAlignment="1">
      <alignment horizontal="center" vertical="center" wrapText="1"/>
    </xf>
    <xf numFmtId="3" fontId="211" fillId="50" borderId="1" xfId="1541" applyNumberFormat="1" applyFont="1" applyFill="1" applyBorder="1" applyAlignment="1">
      <alignment horizontal="center" vertical="center" wrapText="1"/>
    </xf>
    <xf numFmtId="3" fontId="209" fillId="50" borderId="0" xfId="1541" applyFont="1" applyFill="1" applyAlignment="1">
      <alignment horizontal="center" vertical="center" wrapText="1"/>
    </xf>
    <xf numFmtId="3" fontId="209" fillId="50" borderId="0" xfId="1541" applyNumberFormat="1" applyFont="1" applyFill="1" applyAlignment="1">
      <alignment horizontal="center" vertical="center" wrapText="1"/>
    </xf>
    <xf numFmtId="184" fontId="209" fillId="50" borderId="0" xfId="1541" applyNumberFormat="1" applyFont="1" applyFill="1" applyAlignment="1">
      <alignment horizontal="center" vertical="center" wrapText="1"/>
    </xf>
    <xf numFmtId="3" fontId="204" fillId="50" borderId="0" xfId="1541" applyFont="1" applyFill="1" applyAlignment="1">
      <alignment horizontal="center" vertical="center"/>
    </xf>
    <xf numFmtId="183" fontId="210" fillId="50" borderId="0" xfId="1479" applyNumberFormat="1" applyFont="1" applyFill="1" applyBorder="1" applyAlignment="1">
      <alignment horizontal="center" vertical="center"/>
    </xf>
    <xf numFmtId="3" fontId="211" fillId="50" borderId="1" xfId="1541" applyFont="1" applyFill="1" applyBorder="1" applyAlignment="1">
      <alignment horizontal="center" vertical="center" wrapText="1"/>
    </xf>
    <xf numFmtId="183" fontId="211" fillId="50" borderId="1" xfId="1541" applyNumberFormat="1" applyFont="1" applyFill="1" applyBorder="1" applyAlignment="1">
      <alignment horizontal="center" vertical="center" wrapText="1"/>
    </xf>
    <xf numFmtId="183" fontId="105" fillId="50" borderId="1" xfId="1541" applyNumberFormat="1" applyFont="1" applyFill="1" applyBorder="1" applyAlignment="1">
      <alignment horizontal="center" vertical="center" wrapText="1"/>
    </xf>
    <xf numFmtId="0" fontId="229" fillId="50" borderId="1" xfId="1506" applyFont="1" applyFill="1" applyBorder="1" applyAlignment="1">
      <alignment horizontal="center" vertical="center" wrapText="1"/>
    </xf>
    <xf numFmtId="0" fontId="229"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54" fillId="50" borderId="1" xfId="1506" applyFont="1" applyFill="1" applyBorder="1" applyAlignment="1">
      <alignment horizontal="center" vertical="center" wrapText="1"/>
    </xf>
  </cellXfs>
  <cellStyles count="2185">
    <cellStyle name="_x0001_" xfId="1"/>
    <cellStyle name="          _x000d__x000a_shell=progman.exe_x000d__x000a_m" xfId="2"/>
    <cellStyle name="_x000d__x000a_JournalTemplate=C:\COMFO\CTALK\JOURSTD.TPL_x000d__x000a_LbStateAddress=3 3 0 251 1 89 2 311_x000d__x000a_LbStateJou" xfId="3"/>
    <cellStyle name="#,##0" xfId="4"/>
    <cellStyle name="%" xfId="5"/>
    <cellStyle name="%_Phụ luc goi 5" xfId="6"/>
    <cellStyle name="." xfId="7"/>
    <cellStyle name="??" xfId="8"/>
    <cellStyle name="?? [0.00]_      " xfId="9"/>
    <cellStyle name="?? [0]" xfId="10"/>
    <cellStyle name="?_x001d_??%U©÷u&amp;H©÷9_x0008_? s_x000a__x0007__x0001__x0001_" xfId="11"/>
    <cellStyle name="???? [0.00]_      " xfId="12"/>
    <cellStyle name="??????" xfId="13"/>
    <cellStyle name="????_      " xfId="14"/>
    <cellStyle name="???[0]_?? DI" xfId="15"/>
    <cellStyle name="???_?? DI" xfId="16"/>
    <cellStyle name="???R쀀Àok1" xfId="17"/>
    <cellStyle name="??[0]_BRE" xfId="18"/>
    <cellStyle name="??_      " xfId="19"/>
    <cellStyle name="??A? [0]_laroux_1_¢¬???¢â? " xfId="20"/>
    <cellStyle name="??A?_laroux_1_¢¬???¢â? " xfId="21"/>
    <cellStyle name="?¡±¢¥?_?¨ù??¢´¢¥_¢¬???¢â? " xfId="22"/>
    <cellStyle name="_x0001_?¶æµ_x001b_ºß­ " xfId="23"/>
    <cellStyle name="_x0001_?¶æµ_x001b_ºß­_" xfId="24"/>
    <cellStyle name="?ðÇ%U?&amp;H?_x0008_?s_x000a__x0007__x0001__x0001_" xfId="25"/>
    <cellStyle name="[0]_Chi phÝ kh¸c_V" xfId="26"/>
    <cellStyle name="_x0001_\Ô" xfId="27"/>
    <cellStyle name="_1 TONG HOP - CA NA" xfId="28"/>
    <cellStyle name="_1.Tong hop KL, GT  - Dien chieu sang HLKB1" xfId="29"/>
    <cellStyle name="_Bang Chi tieu (2)" xfId="30"/>
    <cellStyle name="_BAO GIA NGAY 24-10-08 (co dam)" xfId="31"/>
    <cellStyle name="_BD-BHN scptd 3-6-10" xfId="32"/>
    <cellStyle name="_Book1" xfId="33"/>
    <cellStyle name="_Book1_1" xfId="34"/>
    <cellStyle name="_Book1_1_Phụ luc goi 5" xfId="35"/>
    <cellStyle name="_Book1_1_Tuyen (21-7-11)-doan 1" xfId="36"/>
    <cellStyle name="_Book1_Book1" xfId="37"/>
    <cellStyle name="_Book1_Book1_Tuyen (21-7-11)-doan 1" xfId="38"/>
    <cellStyle name="_Book1_cap dien ha the - xay dung2" xfId="39"/>
    <cellStyle name="_Book1_Khoi luong" xfId="40"/>
    <cellStyle name="_Book1_Phụ luc goi 5" xfId="41"/>
    <cellStyle name="_Book1_Tuyen (21-7-11)-doan 1" xfId="42"/>
    <cellStyle name="_C.cong+B.luong-Sanluong" xfId="43"/>
    <cellStyle name="_cap dien ha the - xay dung2" xfId="44"/>
    <cellStyle name="_Cau Phu Phuong" xfId="45"/>
    <cellStyle name="_Chau Thon - Tan Xuan (KCS 8-12-06)" xfId="47"/>
    <cellStyle name="_cong vien cay xanh" xfId="46"/>
    <cellStyle name="_DCG TT09 G2 3.12.2007" xfId="48"/>
    <cellStyle name="_DO-D1500-KHONG CO TRONG DT" xfId="49"/>
    <cellStyle name="_DON GIA GIAOTHAU TRU CHONG GIA QUANG DAI" xfId="50"/>
    <cellStyle name="_DT khu DT long bien theo 179" xfId="51"/>
    <cellStyle name="_Du toan duong day va TBA QT " xfId="52"/>
    <cellStyle name="_Du toan PS Goi 2 theo bb ngày 31.7 va 1.9. trinh  (DG moi)" xfId="53"/>
    <cellStyle name="_Du toan PS goi01" xfId="54"/>
    <cellStyle name="_ET_STYLE_NoName_00_" xfId="55"/>
    <cellStyle name="_Gia goi 1" xfId="65"/>
    <cellStyle name="_Gia-Dai tuong niem liet sy" xfId="66"/>
    <cellStyle name="_Goi 1 A tham tra" xfId="56"/>
    <cellStyle name="_Goi 1 in 20.4" xfId="57"/>
    <cellStyle name="_Goi 1 in 20.4 sua" xfId="58"/>
    <cellStyle name="_Goi 1in tong NT(da kiem tra)" xfId="59"/>
    <cellStyle name="_Goi 2 in20.4" xfId="60"/>
    <cellStyle name="_Goi 2- My Ly Ban trinh" xfId="61"/>
    <cellStyle name="_GOITHAUSO2" xfId="62"/>
    <cellStyle name="_GOITHAUSO3" xfId="63"/>
    <cellStyle name="_GOITHAUSO4" xfId="64"/>
    <cellStyle name="_HS thau" xfId="67"/>
    <cellStyle name="_Khoi luong" xfId="163"/>
    <cellStyle name="_Khoi luong QL8B" xfId="164"/>
    <cellStyle name="_KL hoan thanh+PS 15.12.08 theo ban ve." xfId="68"/>
    <cellStyle name="_KLdao chuan" xfId="69"/>
    <cellStyle name="_KT (2)" xfId="70"/>
    <cellStyle name="_KT (2)_1" xfId="71"/>
    <cellStyle name="_KT (2)_1_Lora-tungchau" xfId="72"/>
    <cellStyle name="_KT (2)_1_Qt-HT3PQ1(CauKho)" xfId="73"/>
    <cellStyle name="_KT (2)_1_Tuyen (21-7-11)-doan 1" xfId="74"/>
    <cellStyle name="_KT (2)_2" xfId="75"/>
    <cellStyle name="_KT (2)_2_TG-TH" xfId="76"/>
    <cellStyle name="_KT (2)_2_TG-TH_BANG TONG HOP TINH HINH THANH QUYET TOAN (MOI I)" xfId="77"/>
    <cellStyle name="_KT (2)_2_TG-TH_BAO GIA NGAY 24-10-08 (co dam)" xfId="78"/>
    <cellStyle name="_KT (2)_2_TG-TH_Book1" xfId="79"/>
    <cellStyle name="_KT (2)_2_TG-TH_Book1_1" xfId="80"/>
    <cellStyle name="_KT (2)_2_TG-TH_CAU Khanh Nam(Thi Cong)" xfId="81"/>
    <cellStyle name="_KT (2)_2_TG-TH_DAU NOI PL-CL TAI PHU LAMHC" xfId="82"/>
    <cellStyle name="_KT (2)_2_TG-TH_DU TRU VAT TU" xfId="83"/>
    <cellStyle name="_KT (2)_2_TG-TH_Lora-tungchau" xfId="84"/>
    <cellStyle name="_KT (2)_2_TG-TH_Phụ luc goi 5" xfId="85"/>
    <cellStyle name="_KT (2)_2_TG-TH_Qt-HT3PQ1(CauKho)" xfId="86"/>
    <cellStyle name="_KT (2)_2_TG-TH_Tuyen (21-7-11)-doan 1" xfId="87"/>
    <cellStyle name="_KT (2)_2_TG-TH_ÿÿÿÿÿ" xfId="88"/>
    <cellStyle name="_KT (2)_3" xfId="89"/>
    <cellStyle name="_KT (2)_3_TG-TH" xfId="90"/>
    <cellStyle name="_KT (2)_3_TG-TH_Lora-tungchau" xfId="91"/>
    <cellStyle name="_KT (2)_3_TG-TH_PERSONAL" xfId="92"/>
    <cellStyle name="_KT (2)_3_TG-TH_PERSONAL_Book1" xfId="93"/>
    <cellStyle name="_KT (2)_3_TG-TH_PERSONAL_Tong hop KHCB 2001" xfId="94"/>
    <cellStyle name="_KT (2)_3_TG-TH_Qt-HT3PQ1(CauKho)" xfId="95"/>
    <cellStyle name="_KT (2)_3_TG-TH_Tuyen (21-7-11)-doan 1" xfId="96"/>
    <cellStyle name="_KT (2)_4" xfId="97"/>
    <cellStyle name="_KT (2)_4_BANG TONG HOP TINH HINH THANH QUYET TOAN (MOI I)" xfId="98"/>
    <cellStyle name="_KT (2)_4_BAO GIA NGAY 24-10-08 (co dam)" xfId="99"/>
    <cellStyle name="_KT (2)_4_Book1" xfId="100"/>
    <cellStyle name="_KT (2)_4_Book1_1" xfId="101"/>
    <cellStyle name="_KT (2)_4_CAU Khanh Nam(Thi Cong)" xfId="102"/>
    <cellStyle name="_KT (2)_4_DAU NOI PL-CL TAI PHU LAMHC" xfId="103"/>
    <cellStyle name="_KT (2)_4_DU TRU VAT TU" xfId="104"/>
    <cellStyle name="_KT (2)_4_Lora-tungchau" xfId="105"/>
    <cellStyle name="_KT (2)_4_Phụ luc goi 5" xfId="106"/>
    <cellStyle name="_KT (2)_4_Qt-HT3PQ1(CauKho)" xfId="107"/>
    <cellStyle name="_KT (2)_4_TG-TH" xfId="108"/>
    <cellStyle name="_KT (2)_4_Tuyen (21-7-11)-doan 1" xfId="109"/>
    <cellStyle name="_KT (2)_4_ÿÿÿÿÿ" xfId="110"/>
    <cellStyle name="_KT (2)_5" xfId="111"/>
    <cellStyle name="_KT (2)_5_BANG TONG HOP TINH HINH THANH QUYET TOAN (MOI I)" xfId="112"/>
    <cellStyle name="_KT (2)_5_BAO GIA NGAY 24-10-08 (co dam)" xfId="113"/>
    <cellStyle name="_KT (2)_5_Book1" xfId="114"/>
    <cellStyle name="_KT (2)_5_Book1_1" xfId="115"/>
    <cellStyle name="_KT (2)_5_CAU Khanh Nam(Thi Cong)" xfId="116"/>
    <cellStyle name="_KT (2)_5_DAU NOI PL-CL TAI PHU LAMHC" xfId="117"/>
    <cellStyle name="_KT (2)_5_DU TRU VAT TU" xfId="118"/>
    <cellStyle name="_KT (2)_5_Lora-tungchau" xfId="119"/>
    <cellStyle name="_KT (2)_5_Phụ luc goi 5" xfId="120"/>
    <cellStyle name="_KT (2)_5_Qt-HT3PQ1(CauKho)" xfId="121"/>
    <cellStyle name="_KT (2)_5_Tuyen (21-7-11)-doan 1" xfId="122"/>
    <cellStyle name="_KT (2)_5_ÿÿÿÿÿ" xfId="123"/>
    <cellStyle name="_KT (2)_Lora-tungchau" xfId="124"/>
    <cellStyle name="_KT (2)_PERSONAL" xfId="125"/>
    <cellStyle name="_KT (2)_PERSONAL_Book1" xfId="126"/>
    <cellStyle name="_KT (2)_PERSONAL_Tong hop KHCB 2001" xfId="127"/>
    <cellStyle name="_KT (2)_Qt-HT3PQ1(CauKho)" xfId="128"/>
    <cellStyle name="_KT (2)_TG-TH" xfId="129"/>
    <cellStyle name="_KT (2)_Tuyen (21-7-11)-doan 1" xfId="130"/>
    <cellStyle name="_KT_TG" xfId="131"/>
    <cellStyle name="_KT_TG_1" xfId="132"/>
    <cellStyle name="_KT_TG_1_BANG TONG HOP TINH HINH THANH QUYET TOAN (MOI I)" xfId="133"/>
    <cellStyle name="_KT_TG_1_BAO GIA NGAY 24-10-08 (co dam)" xfId="134"/>
    <cellStyle name="_KT_TG_1_Book1" xfId="135"/>
    <cellStyle name="_KT_TG_1_Book1_1" xfId="136"/>
    <cellStyle name="_KT_TG_1_CAU Khanh Nam(Thi Cong)" xfId="137"/>
    <cellStyle name="_KT_TG_1_DAU NOI PL-CL TAI PHU LAMHC" xfId="138"/>
    <cellStyle name="_KT_TG_1_DU TRU VAT TU" xfId="139"/>
    <cellStyle name="_KT_TG_1_Lora-tungchau" xfId="140"/>
    <cellStyle name="_KT_TG_1_Phụ luc goi 5" xfId="141"/>
    <cellStyle name="_KT_TG_1_Qt-HT3PQ1(CauKho)" xfId="142"/>
    <cellStyle name="_KT_TG_1_Tuyen (21-7-11)-doan 1" xfId="143"/>
    <cellStyle name="_KT_TG_1_ÿÿÿÿÿ" xfId="144"/>
    <cellStyle name="_KT_TG_2" xfId="145"/>
    <cellStyle name="_KT_TG_2_BANG TONG HOP TINH HINH THANH QUYET TOAN (MOI I)" xfId="146"/>
    <cellStyle name="_KT_TG_2_BAO GIA NGAY 24-10-08 (co dam)" xfId="147"/>
    <cellStyle name="_KT_TG_2_Book1" xfId="148"/>
    <cellStyle name="_KT_TG_2_Book1_1" xfId="149"/>
    <cellStyle name="_KT_TG_2_CAU Khanh Nam(Thi Cong)" xfId="150"/>
    <cellStyle name="_KT_TG_2_DAU NOI PL-CL TAI PHU LAMHC" xfId="151"/>
    <cellStyle name="_KT_TG_2_DU TRU VAT TU" xfId="152"/>
    <cellStyle name="_KT_TG_2_Lora-tungchau" xfId="153"/>
    <cellStyle name="_KT_TG_2_Phụ luc goi 5" xfId="154"/>
    <cellStyle name="_KT_TG_2_Qt-HT3PQ1(CauKho)" xfId="155"/>
    <cellStyle name="_KT_TG_2_Tuyen (21-7-11)-doan 1" xfId="156"/>
    <cellStyle name="_KT_TG_2_ÿÿÿÿÿ" xfId="157"/>
    <cellStyle name="_KT_TG_3" xfId="158"/>
    <cellStyle name="_KT_TG_4" xfId="159"/>
    <cellStyle name="_KT_TG_4_Lora-tungchau" xfId="160"/>
    <cellStyle name="_KT_TG_4_Qt-HT3PQ1(CauKho)" xfId="161"/>
    <cellStyle name="_KT_TG_4_Tuyen (21-7-11)-doan 1" xfId="162"/>
    <cellStyle name="_Lora-tungchau" xfId="165"/>
    <cellStyle name="_PERSONAL" xfId="166"/>
    <cellStyle name="_PERSONAL_Book1" xfId="167"/>
    <cellStyle name="_PERSONAL_Tong hop KHCB 2001" xfId="168"/>
    <cellStyle name="_x0001__Phụ luc goi 5" xfId="169"/>
    <cellStyle name="_Q TOAN  SCTX QL.62 QUI I ( oanh)" xfId="170"/>
    <cellStyle name="_Q TOAN  SCTX QL.62 QUI II ( oanh)" xfId="171"/>
    <cellStyle name="_QT SCTXQL62_QT1 (Cty QL)" xfId="172"/>
    <cellStyle name="_Qt-HT3PQ1(CauKho)" xfId="173"/>
    <cellStyle name="_QTKL HT THEO HD" xfId="174"/>
    <cellStyle name="_QUYET TOAN QUY I " xfId="175"/>
    <cellStyle name="_Sheet1" xfId="176"/>
    <cellStyle name="_Sheet2" xfId="177"/>
    <cellStyle name="_Sheet3" xfId="178"/>
    <cellStyle name="_Sheet4" xfId="179"/>
    <cellStyle name="_TG-TH" xfId="180"/>
    <cellStyle name="_TG-TH_1" xfId="181"/>
    <cellStyle name="_TG-TH_1_BANG TONG HOP TINH HINH THANH QUYET TOAN (MOI I)" xfId="182"/>
    <cellStyle name="_TG-TH_1_BAO GIA NGAY 24-10-08 (co dam)" xfId="183"/>
    <cellStyle name="_TG-TH_1_Book1" xfId="184"/>
    <cellStyle name="_TG-TH_1_Book1_1" xfId="185"/>
    <cellStyle name="_TG-TH_1_CAU Khanh Nam(Thi Cong)" xfId="186"/>
    <cellStyle name="_TG-TH_1_DAU NOI PL-CL TAI PHU LAMHC" xfId="187"/>
    <cellStyle name="_TG-TH_1_DU TRU VAT TU" xfId="188"/>
    <cellStyle name="_TG-TH_1_Lora-tungchau" xfId="189"/>
    <cellStyle name="_TG-TH_1_Phụ luc goi 5" xfId="190"/>
    <cellStyle name="_TG-TH_1_Qt-HT3PQ1(CauKho)" xfId="191"/>
    <cellStyle name="_TG-TH_1_Tuyen (21-7-11)-doan 1" xfId="192"/>
    <cellStyle name="_TG-TH_1_ÿÿÿÿÿ" xfId="193"/>
    <cellStyle name="_TG-TH_2" xfId="194"/>
    <cellStyle name="_TG-TH_2_BANG TONG HOP TINH HINH THANH QUYET TOAN (MOI I)" xfId="195"/>
    <cellStyle name="_TG-TH_2_BAO GIA NGAY 24-10-08 (co dam)" xfId="196"/>
    <cellStyle name="_TG-TH_2_Book1" xfId="197"/>
    <cellStyle name="_TG-TH_2_Book1_1" xfId="198"/>
    <cellStyle name="_TG-TH_2_CAU Khanh Nam(Thi Cong)" xfId="199"/>
    <cellStyle name="_TG-TH_2_DAU NOI PL-CL TAI PHU LAMHC" xfId="200"/>
    <cellStyle name="_TG-TH_2_DU TRU VAT TU" xfId="201"/>
    <cellStyle name="_TG-TH_2_Lora-tungchau" xfId="202"/>
    <cellStyle name="_TG-TH_2_Phụ luc goi 5" xfId="203"/>
    <cellStyle name="_TG-TH_2_Qt-HT3PQ1(CauKho)" xfId="204"/>
    <cellStyle name="_TG-TH_2_Tuyen (21-7-11)-doan 1" xfId="205"/>
    <cellStyle name="_TG-TH_2_ÿÿÿÿÿ" xfId="206"/>
    <cellStyle name="_TG-TH_3" xfId="207"/>
    <cellStyle name="_TG-TH_3_Lora-tungchau" xfId="208"/>
    <cellStyle name="_TG-TH_3_Qt-HT3PQ1(CauKho)" xfId="209"/>
    <cellStyle name="_TG-TH_3_Tuyen (21-7-11)-doan 1" xfId="210"/>
    <cellStyle name="_TG-TH_4" xfId="211"/>
    <cellStyle name="_Thi nghiem duong day va TBA" xfId="217"/>
    <cellStyle name="_Tong dutoan PP LAHAI" xfId="212"/>
    <cellStyle name="_Tong hop" xfId="213"/>
    <cellStyle name="_TONG HOP DT QUY II" xfId="214"/>
    <cellStyle name="_Tong hop may cheu nganh 1" xfId="215"/>
    <cellStyle name="_Tuyen (21-7-11)-doan 1" xfId="216"/>
    <cellStyle name="_Viahe-TD (15-10-07)" xfId="218"/>
    <cellStyle name="_xay dung ranh cap 22kv qt - ok" xfId="219"/>
    <cellStyle name="_ÿÿÿÿÿ" xfId="220"/>
    <cellStyle name="_ÿÿÿÿÿ_Phụ luc goi 5" xfId="221"/>
    <cellStyle name="~1" xfId="222"/>
    <cellStyle name="_x0001_¨c^ " xfId="223"/>
    <cellStyle name="_x0001_¨c^[" xfId="224"/>
    <cellStyle name="_x0001_¨c^_" xfId="225"/>
    <cellStyle name="_x0001_¨Œc^ " xfId="226"/>
    <cellStyle name="_x0001_¨Œc^[" xfId="227"/>
    <cellStyle name="_x0001_¨Œc^_" xfId="228"/>
    <cellStyle name="’Ê‰Ý [0.00]_laroux" xfId="229"/>
    <cellStyle name="’Ê‰Ý_laroux" xfId="230"/>
    <cellStyle name="_x0001_µÑTÖ " xfId="231"/>
    <cellStyle name="_x0001_µÑTÖ_" xfId="232"/>
    <cellStyle name="•W?_Format" xfId="233"/>
    <cellStyle name="•W€_’·Šú‰p•¶" xfId="234"/>
    <cellStyle name="•W_’·Šú‰p•¶" xfId="235"/>
    <cellStyle name="W_MARINE" xfId="236"/>
    <cellStyle name="0" xfId="237"/>
    <cellStyle name="0.0" xfId="238"/>
    <cellStyle name="0.00" xfId="239"/>
    <cellStyle name="1" xfId="240"/>
    <cellStyle name="1_0D5B6000" xfId="241"/>
    <cellStyle name="1_6.Bang_luong_moi_XDCB" xfId="242"/>
    <cellStyle name="1_A che do KS +chi BQL" xfId="243"/>
    <cellStyle name="1_BANG CAM COC GPMB 8km" xfId="244"/>
    <cellStyle name="1_Bang tong hop khoi luong" xfId="245"/>
    <cellStyle name="1_BAO GIA NGAY 24-10-08 (co dam)" xfId="246"/>
    <cellStyle name="1_BC thang" xfId="247"/>
    <cellStyle name="1_Book1" xfId="248"/>
    <cellStyle name="1_Book1_02-07 Tuyen chinh" xfId="249"/>
    <cellStyle name="1_Book1_02-07Tuyen Nhanh" xfId="250"/>
    <cellStyle name="1_Book1_1" xfId="251"/>
    <cellStyle name="1_Book1_1_Phụ luc goi 5" xfId="252"/>
    <cellStyle name="1_Book1_BC thang" xfId="253"/>
    <cellStyle name="1_Book1_Book1" xfId="254"/>
    <cellStyle name="1_Book1_Cau Hoa Son Km 1+441.06 (14-12-2006)" xfId="255"/>
    <cellStyle name="1_Book1_Cau Hoa Son Km 1+441.06 (22-10-2006)" xfId="256"/>
    <cellStyle name="1_Book1_Cau Hoa Son Km 1+441.06 (24-10-2006)" xfId="257"/>
    <cellStyle name="1_Book1_Cau Nam Tot(ngay 2-10-2006)" xfId="258"/>
    <cellStyle name="1_Book1_CAU XOP XANG II(su­a)" xfId="259"/>
    <cellStyle name="1_Book1_Dieu phoi dat goi 1" xfId="260"/>
    <cellStyle name="1_Book1_Dieu phoi dat goi 2" xfId="261"/>
    <cellStyle name="1_Book1_DT 27-9-2006 nop SKH" xfId="262"/>
    <cellStyle name="1_Book1_DT Kha thi ngay 11-2-06" xfId="263"/>
    <cellStyle name="1_Book1_DT ngay 04-01-2006" xfId="264"/>
    <cellStyle name="1_Book1_DT ngay 11-4-2006" xfId="265"/>
    <cellStyle name="1_Book1_DT ngay 15-11-05" xfId="266"/>
    <cellStyle name="1_Book1_DT theo DM24" xfId="267"/>
    <cellStyle name="1_Book1_DT Yen Na - Yen Tinh Theo 51 bu may CT8" xfId="268"/>
    <cellStyle name="1_Book1_Du toan KT-TCsua theo TT 03 - YC 471" xfId="269"/>
    <cellStyle name="1_Book1_Du toan Phuong lam" xfId="270"/>
    <cellStyle name="1_Book1_Du toan QL 27 (23-12-2005)" xfId="271"/>
    <cellStyle name="1_Book1_DuAnKT ngay 11-2-2006" xfId="272"/>
    <cellStyle name="1_Book1_Goi 1" xfId="273"/>
    <cellStyle name="1_Book1_Goi thau so 2 (20-6-2006)" xfId="274"/>
    <cellStyle name="1_Book1_Goi02(25-05-2006)" xfId="275"/>
    <cellStyle name="1_Book1_K C N - HUNG DONG L.NHUA" xfId="276"/>
    <cellStyle name="1_Book1_Khoi Luong Hoang Truong - Hoang Phu" xfId="278"/>
    <cellStyle name="1_Book1_KLdao chuan" xfId="277"/>
    <cellStyle name="1_Book1_Muong TL" xfId="279"/>
    <cellStyle name="1_Book1_Sua -  Nam Cam 07" xfId="280"/>
    <cellStyle name="1_Book1_T4-nhanh1(17-6)" xfId="281"/>
    <cellStyle name="1_Book1_Tong muc KT 20-11 Tan Huong Tuyen2" xfId="282"/>
    <cellStyle name="1_Book1_Tuyen so 1-Km0+00 - Km0+852.56" xfId="283"/>
    <cellStyle name="1_Book1_TV sua ngay 02-08-06" xfId="284"/>
    <cellStyle name="1_Book1_xop nhi Gia Q4( 7-3-07)" xfId="285"/>
    <cellStyle name="1_Book1_Yen Na-Yen Tinh 07" xfId="286"/>
    <cellStyle name="1_Book1_Yen Na-Yen tinh 11" xfId="287"/>
    <cellStyle name="1_Book1_ÿÿÿÿÿ" xfId="288"/>
    <cellStyle name="1_C" xfId="289"/>
    <cellStyle name="1_Cap dien ha the - phan lap dat dot 3" xfId="290"/>
    <cellStyle name="1_Cau Hoi 115" xfId="291"/>
    <cellStyle name="1_Cau Hua Trai (TT 04)" xfId="292"/>
    <cellStyle name="1_Cau Nam Tot(ngay 2-10-2006)" xfId="293"/>
    <cellStyle name="1_Cau Thanh Ha 1" xfId="294"/>
    <cellStyle name="1_Cau thuy dien Ban La (Cu Anh)" xfId="295"/>
    <cellStyle name="1_Cau thuy dien Ban La (Cu Anh) 2" xfId="296"/>
    <cellStyle name="1_Cau thuy dien Ban La (Cu Anh) 3" xfId="297"/>
    <cellStyle name="1_Cau thuy dien Ban La (Cu Anh) 3 2" xfId="1940"/>
    <cellStyle name="1_Cau thuy dien Ban La (Cu Anh) 3 3" xfId="1941"/>
    <cellStyle name="1_Cau thuy dien Ban La (Cu Anh) 3 4" xfId="1942"/>
    <cellStyle name="1_Cau thuy dien Ban La (Cu Anh) 3 5" xfId="1943"/>
    <cellStyle name="1_Cau thuy dien Ban La (Cu Anh) 3_GTNT 2018" xfId="1944"/>
    <cellStyle name="1_Cau thuy dien Ban La (Cu Anh)_Đường BTXM 17-4" xfId="1945"/>
    <cellStyle name="1_Cau thuy dien Ban La (Cu Anh)_Phụ luc goi 5" xfId="298"/>
    <cellStyle name="1_CAU XOP XANG II(su­a)" xfId="299"/>
    <cellStyle name="1_Chau Thon - Tan Xuan (KCS 8-12-06)" xfId="302"/>
    <cellStyle name="1_Chi phi KS" xfId="303"/>
    <cellStyle name="1_cong" xfId="300"/>
    <cellStyle name="1_cuong sua 9.10" xfId="301"/>
    <cellStyle name="1_Dakt-Cau tinh Hua Phan" xfId="304"/>
    <cellStyle name="1_DIEN" xfId="305"/>
    <cellStyle name="1_Dieu phoi dat goi 1" xfId="306"/>
    <cellStyle name="1_Dieu phoi dat goi 2" xfId="307"/>
    <cellStyle name="1_Dinh muc thiet ke" xfId="308"/>
    <cellStyle name="1_DON GIA GIAOTHAU TRU CHONG GIA QUANG DAI" xfId="309"/>
    <cellStyle name="1_DONGIA" xfId="310"/>
    <cellStyle name="1_DT Kha thi ngay 11-2-06" xfId="313"/>
    <cellStyle name="1_DT KS Cam LAc-10-05-07" xfId="311"/>
    <cellStyle name="1_DT KT ngay 10-9-2005" xfId="312"/>
    <cellStyle name="1_DT ngay 04-01-2006" xfId="314"/>
    <cellStyle name="1_DT ngay 11-4-2006" xfId="315"/>
    <cellStyle name="1_DT ngay 15-11-05" xfId="316"/>
    <cellStyle name="1_DT theo DM24" xfId="317"/>
    <cellStyle name="1_DT Yen Na - Yen Tinh Theo 51 bu may CT8" xfId="318"/>
    <cellStyle name="1_Dtdchinh2397" xfId="319"/>
    <cellStyle name="1_Dtdchinh2397_Phụ luc goi 5" xfId="320"/>
    <cellStyle name="1_DTXL goi 11(20-9-05)" xfId="321"/>
    <cellStyle name="1_du toan" xfId="322"/>
    <cellStyle name="1_du toan (03-11-05)" xfId="323"/>
    <cellStyle name="1_Du toan (12-05-2005) Tham dinh" xfId="324"/>
    <cellStyle name="1_Du toan (23-05-2005) Tham dinh" xfId="325"/>
    <cellStyle name="1_Du toan (5 - 04 - 2004)" xfId="326"/>
    <cellStyle name="1_Du toan (6-3-2005)" xfId="327"/>
    <cellStyle name="1_Du toan (Ban A)" xfId="328"/>
    <cellStyle name="1_Du toan (ngay 13 - 07 - 2004)" xfId="329"/>
    <cellStyle name="1_Du toan (ngay 25-9-06)" xfId="330"/>
    <cellStyle name="1_Du toan 558 (Km17+508.12 - Km 22)" xfId="331"/>
    <cellStyle name="1_Du toan 558 (Km17+508.12 - Km 22) 2" xfId="332"/>
    <cellStyle name="1_Du toan 558 (Km17+508.12 - Km 22) 3" xfId="333"/>
    <cellStyle name="1_Du toan 558 (Km17+508.12 - Km 22) 3 2" xfId="1946"/>
    <cellStyle name="1_Du toan 558 (Km17+508.12 - Km 22) 3 3" xfId="1947"/>
    <cellStyle name="1_Du toan 558 (Km17+508.12 - Km 22) 3 4" xfId="1948"/>
    <cellStyle name="1_Du toan 558 (Km17+508.12 - Km 22) 3 5" xfId="1949"/>
    <cellStyle name="1_Du toan 558 (Km17+508.12 - Km 22) 3_GTNT 2018" xfId="1950"/>
    <cellStyle name="1_Du toan 558 (Km17+508.12 - Km 22)_Đường BTXM 17-4" xfId="1951"/>
    <cellStyle name="1_Du toan 558 (Km17+508.12 - Km 22)_Phụ luc goi 5" xfId="334"/>
    <cellStyle name="1_Du toan bo sung (11-2004)" xfId="335"/>
    <cellStyle name="1_Du toan Cang Vung Ang (Tham tra 3-11-06)" xfId="336"/>
    <cellStyle name="1_Du toan Cang Vung Ang ngay 09-8-06 " xfId="337"/>
    <cellStyle name="1_Du toan dieu chin theo don gia moi (1-2-2007)" xfId="338"/>
    <cellStyle name="1_Du toan Goi 1" xfId="339"/>
    <cellStyle name="1_du toan goi 12" xfId="340"/>
    <cellStyle name="1_Du toan Goi 2" xfId="341"/>
    <cellStyle name="1_Du toan Huong Lam - Ban Giang (ngay28-11-06)" xfId="342"/>
    <cellStyle name="1_Du toan KT-TCsua theo TT 03 - YC 471" xfId="343"/>
    <cellStyle name="1_Du toan ngay (28-10-2005)" xfId="344"/>
    <cellStyle name="1_Du toan ngay 1-9-2004 (version 1)" xfId="345"/>
    <cellStyle name="1_Du toan Phuong lam" xfId="346"/>
    <cellStyle name="1_Du toan QL 27 (23-12-2005)" xfId="347"/>
    <cellStyle name="1_DuAnKT ngay 11-2-2006" xfId="348"/>
    <cellStyle name="1_DUONGNOIVUNG-QTHANG-QLUU" xfId="349"/>
    <cellStyle name="1_G_I TCDBVN. BCQTC_U QUANG DAI.QL62.(11)" xfId="350"/>
    <cellStyle name="1_Gia goi 1" xfId="362"/>
    <cellStyle name="1_Gia_VL cau-JIBIC-Ha-tinh" xfId="363"/>
    <cellStyle name="1_Gia_VLQL48_duyet " xfId="364"/>
    <cellStyle name="1_Gia_VLQL48_duyet _Phụ luc goi 5" xfId="365"/>
    <cellStyle name="1_goi 1" xfId="351"/>
    <cellStyle name="1_Goi 1 (TT04)" xfId="352"/>
    <cellStyle name="1_goi 1 duyet theo luong mo (an)" xfId="353"/>
    <cellStyle name="1_Goi 1_1" xfId="354"/>
    <cellStyle name="1_Goi so 1" xfId="355"/>
    <cellStyle name="1_Goi thau so 2 (20-6-2006)" xfId="356"/>
    <cellStyle name="1_Goi02(25-05-2006)" xfId="357"/>
    <cellStyle name="1_Goi1N206" xfId="358"/>
    <cellStyle name="1_Goi2N206" xfId="359"/>
    <cellStyle name="1_Goi4N216" xfId="360"/>
    <cellStyle name="1_Goi5N216" xfId="361"/>
    <cellStyle name="1_Hoi Song" xfId="366"/>
    <cellStyle name="1_HT-LO" xfId="367"/>
    <cellStyle name="1_HTLO-TKKT(15-2-08)" xfId="368"/>
    <cellStyle name="1_Khoi luong" xfId="384"/>
    <cellStyle name="1_Khoi luong doan 1" xfId="385"/>
    <cellStyle name="1_Khoi luong doan 2" xfId="386"/>
    <cellStyle name="1_Khoi luong goi 1-QL4D" xfId="387"/>
    <cellStyle name="1_Khoi Luong Hoang Truong - Hoang Phu" xfId="388"/>
    <cellStyle name="1_Khoi luong QL8B" xfId="389"/>
    <cellStyle name="1_KL" xfId="369"/>
    <cellStyle name="1_KL goi 1" xfId="370"/>
    <cellStyle name="1_Kl6-6-05" xfId="371"/>
    <cellStyle name="1_Kldoan3" xfId="372"/>
    <cellStyle name="1_Klnutgiao" xfId="373"/>
    <cellStyle name="1_KLPA2s" xfId="374"/>
    <cellStyle name="1_KlQdinhduyet" xfId="375"/>
    <cellStyle name="1_KlQdinhduyet_Phụ luc goi 5" xfId="376"/>
    <cellStyle name="1_KlQL4goi5KCS" xfId="377"/>
    <cellStyle name="1_Kltayth" xfId="378"/>
    <cellStyle name="1_KltaythQDduyet" xfId="379"/>
    <cellStyle name="1_Kluong4-2004" xfId="380"/>
    <cellStyle name="1_Km198-Km 206(3-6-09)" xfId="381"/>
    <cellStyle name="1_Km329-Km350 (7-6)" xfId="382"/>
    <cellStyle name="1_Km4-Km8+800" xfId="383"/>
    <cellStyle name="1_Long_Lien_Phuong_BVTC" xfId="390"/>
    <cellStyle name="1_Luong A6" xfId="391"/>
    <cellStyle name="1_maugiacotaluy" xfId="392"/>
    <cellStyle name="1_My Thanh Son Thanh" xfId="393"/>
    <cellStyle name="1_Nhom I" xfId="394"/>
    <cellStyle name="1_Project N.Du" xfId="395"/>
    <cellStyle name="1_Project N.Du.dien" xfId="396"/>
    <cellStyle name="1_Project QL4" xfId="397"/>
    <cellStyle name="1_Project QL4 goi 7" xfId="398"/>
    <cellStyle name="1_Project QL4 goi5" xfId="399"/>
    <cellStyle name="1_Project QL4 goi8" xfId="400"/>
    <cellStyle name="1_QL1A-SUA2005" xfId="401"/>
    <cellStyle name="1_Sheet1" xfId="402"/>
    <cellStyle name="1_SuoiTon" xfId="403"/>
    <cellStyle name="1_t" xfId="404"/>
    <cellStyle name="1_Tay THoa" xfId="405"/>
    <cellStyle name="1_TDT 3 xa VA chinh thuc" xfId="406"/>
    <cellStyle name="1_TH Nguon NTM 2014" xfId="419"/>
    <cellStyle name="1_TH Nguon NTM 2015" xfId="420"/>
    <cellStyle name="1_Tham tra (8-11)1" xfId="421"/>
    <cellStyle name="1_THKLsua_cuoi" xfId="422"/>
    <cellStyle name="1_Tinh KLHC goi 1" xfId="407"/>
    <cellStyle name="1_tmthiet ke" xfId="408"/>
    <cellStyle name="1_tmthiet ke1" xfId="409"/>
    <cellStyle name="1_Tong hop DT dieu chinh duong 38-95" xfId="410"/>
    <cellStyle name="1_Tong hop khoi luong duong 557 (30-5-2006)" xfId="412"/>
    <cellStyle name="1_tong hop kl nen mat" xfId="411"/>
    <cellStyle name="1_Tong muc dau tu" xfId="413"/>
    <cellStyle name="1_Tong muc KT 20-11 Tan Huong Tuyen2" xfId="414"/>
    <cellStyle name="1_TRUNG PMU 5" xfId="423"/>
    <cellStyle name="1_Tuyen (20-6-11 PA 2)" xfId="415"/>
    <cellStyle name="1_Tuyen (21-7-11)-doan 1" xfId="416"/>
    <cellStyle name="1_Tuyen so 1-Km0+00 - Km0+852.56" xfId="417"/>
    <cellStyle name="1_TV sua ngay 02-08-06" xfId="418"/>
    <cellStyle name="1_VatLieu 3 cau -NA" xfId="424"/>
    <cellStyle name="1_Yen Na - Yen Tinh  du an 30 -10-2006- Theo 51 bu may" xfId="425"/>
    <cellStyle name="1_Yen Na - Yen Tinh Theo 51 bu may Ghep" xfId="426"/>
    <cellStyle name="1_Yen Na - Yen Tinh Theo 51 -TV NA Ghep" xfId="427"/>
    <cellStyle name="1_Yen Na-Yen Tinh 07" xfId="428"/>
    <cellStyle name="1_ÿÿÿÿÿ" xfId="429"/>
    <cellStyle name="1_ÿÿÿÿÿ_1" xfId="430"/>
    <cellStyle name="1_ÿÿÿÿÿ_Bao cao thang G1" xfId="431"/>
    <cellStyle name="1_ÿÿÿÿÿ_Book1" xfId="432"/>
    <cellStyle name="1_ÿÿÿÿÿ_Book1_Phụ luc goi 5" xfId="433"/>
    <cellStyle name="1_ÿÿÿÿÿ_DON GIA GIAOTHAU TRU CHONG GIA QUANG DAI" xfId="435"/>
    <cellStyle name="1_ÿÿÿÿÿ_Don gia Goi thau so 1 (872)" xfId="434"/>
    <cellStyle name="1_ÿÿÿÿÿ_DTduong-goi1" xfId="436"/>
    <cellStyle name="1_ÿÿÿÿÿ_dutoanLCSP04-km0-5-goi1 (Ban 5 sua 24-8)" xfId="437"/>
    <cellStyle name="1_ÿÿÿÿÿ_G_I TCDBVN. BCQTC_U QUANG DAI.QL62.(11)" xfId="438"/>
    <cellStyle name="1_ÿÿÿÿÿ_Tinh KLHC goi 1" xfId="439"/>
    <cellStyle name="1_ÿÿÿÿÿ_Tong hop DT dieu chinh duong 38-95" xfId="440"/>
    <cellStyle name="_x0001_1¼„½(" xfId="441"/>
    <cellStyle name="_x0001_1¼½(" xfId="442"/>
    <cellStyle name="12" xfId="443"/>
    <cellStyle name="123" xfId="444"/>
    <cellStyle name="123w" xfId="445"/>
    <cellStyle name="15" xfId="446"/>
    <cellStyle name="¹éºÐÀ²_      " xfId="447"/>
    <cellStyle name="2" xfId="448"/>
    <cellStyle name="2_0D5B6000" xfId="449"/>
    <cellStyle name="2_6.Bang_luong_moi_XDCB" xfId="450"/>
    <cellStyle name="2_A che do KS +chi BQL" xfId="451"/>
    <cellStyle name="2_BANG CAM COC GPMB 8km" xfId="452"/>
    <cellStyle name="2_Bang tong hop khoi luong" xfId="453"/>
    <cellStyle name="2_BC thang" xfId="454"/>
    <cellStyle name="2_Book1" xfId="455"/>
    <cellStyle name="2_Book1_02-07 Tuyen chinh" xfId="456"/>
    <cellStyle name="2_Book1_02-07Tuyen Nhanh" xfId="457"/>
    <cellStyle name="2_Book1_1" xfId="458"/>
    <cellStyle name="2_Book1_1_Phụ luc goi 5" xfId="459"/>
    <cellStyle name="2_Book1_BC thang" xfId="460"/>
    <cellStyle name="2_Book1_Book1" xfId="461"/>
    <cellStyle name="2_Book1_Cau Hoa Son Km 1+441.06 (14-12-2006)" xfId="462"/>
    <cellStyle name="2_Book1_Cau Hoa Son Km 1+441.06 (22-10-2006)" xfId="463"/>
    <cellStyle name="2_Book1_Cau Hoa Son Km 1+441.06 (24-10-2006)" xfId="464"/>
    <cellStyle name="2_Book1_Cau Nam Tot(ngay 2-10-2006)" xfId="465"/>
    <cellStyle name="2_Book1_CAU XOP XANG II(su­a)" xfId="466"/>
    <cellStyle name="2_Book1_Dieu phoi dat goi 1" xfId="467"/>
    <cellStyle name="2_Book1_Dieu phoi dat goi 2" xfId="468"/>
    <cellStyle name="2_Book1_DT 27-9-2006 nop SKH" xfId="469"/>
    <cellStyle name="2_Book1_DT Kha thi ngay 11-2-06" xfId="470"/>
    <cellStyle name="2_Book1_DT ngay 04-01-2006" xfId="471"/>
    <cellStyle name="2_Book1_DT ngay 11-4-2006" xfId="472"/>
    <cellStyle name="2_Book1_DT ngay 15-11-05" xfId="473"/>
    <cellStyle name="2_Book1_DT theo DM24" xfId="474"/>
    <cellStyle name="2_Book1_DT Yen Na - Yen Tinh Theo 51 bu may CT8" xfId="475"/>
    <cellStyle name="2_Book1_Du toan KT-TCsua theo TT 03 - YC 471" xfId="476"/>
    <cellStyle name="2_Book1_Du toan Phuong lam" xfId="477"/>
    <cellStyle name="2_Book1_Du toan QL 27 (23-12-2005)" xfId="478"/>
    <cellStyle name="2_Book1_DuAnKT ngay 11-2-2006" xfId="479"/>
    <cellStyle name="2_Book1_Goi 1" xfId="480"/>
    <cellStyle name="2_Book1_Goi thau so 2 (20-6-2006)" xfId="481"/>
    <cellStyle name="2_Book1_Goi02(25-05-2006)" xfId="482"/>
    <cellStyle name="2_Book1_K C N - HUNG DONG L.NHUA" xfId="483"/>
    <cellStyle name="2_Book1_Khoi Luong Hoang Truong - Hoang Phu" xfId="485"/>
    <cellStyle name="2_Book1_KLdao chuan" xfId="484"/>
    <cellStyle name="2_Book1_Muong TL" xfId="486"/>
    <cellStyle name="2_Book1_Sua -  Nam Cam 07" xfId="487"/>
    <cellStyle name="2_Book1_T4-nhanh1(17-6)" xfId="488"/>
    <cellStyle name="2_Book1_Tong muc KT 20-11 Tan Huong Tuyen2" xfId="489"/>
    <cellStyle name="2_Book1_Tuyen so 1-Km0+00 - Km0+852.56" xfId="490"/>
    <cellStyle name="2_Book1_TV sua ngay 02-08-06" xfId="491"/>
    <cellStyle name="2_Book1_xop nhi Gia Q4( 7-3-07)" xfId="492"/>
    <cellStyle name="2_Book1_Yen Na-Yen Tinh 07" xfId="493"/>
    <cellStyle name="2_Book1_Yen Na-Yen tinh 11" xfId="494"/>
    <cellStyle name="2_Book1_ÿÿÿÿÿ" xfId="495"/>
    <cellStyle name="2_C" xfId="496"/>
    <cellStyle name="2_Cau Hoi 115" xfId="497"/>
    <cellStyle name="2_Cau Hua Trai (TT 04)" xfId="498"/>
    <cellStyle name="2_Cau Nam Tot(ngay 2-10-2006)" xfId="499"/>
    <cellStyle name="2_Cau Thanh Ha 1" xfId="500"/>
    <cellStyle name="2_Cau thuy dien Ban La (Cu Anh)" xfId="501"/>
    <cellStyle name="2_Cau thuy dien Ban La (Cu Anh) 2" xfId="502"/>
    <cellStyle name="2_Cau thuy dien Ban La (Cu Anh) 3" xfId="503"/>
    <cellStyle name="2_Cau thuy dien Ban La (Cu Anh) 3 2" xfId="1952"/>
    <cellStyle name="2_Cau thuy dien Ban La (Cu Anh) 3 3" xfId="1953"/>
    <cellStyle name="2_Cau thuy dien Ban La (Cu Anh) 3 4" xfId="1954"/>
    <cellStyle name="2_Cau thuy dien Ban La (Cu Anh) 3 5" xfId="1955"/>
    <cellStyle name="2_Cau thuy dien Ban La (Cu Anh) 3_GTNT 2018" xfId="1956"/>
    <cellStyle name="2_Cau thuy dien Ban La (Cu Anh)_Đường BTXM 17-4" xfId="1957"/>
    <cellStyle name="2_Cau thuy dien Ban La (Cu Anh)_Phụ luc goi 5" xfId="504"/>
    <cellStyle name="2_CAU XOP XANG II(su­a)" xfId="505"/>
    <cellStyle name="2_Chau Thon - Tan Xuan (KCS 8-12-06)" xfId="508"/>
    <cellStyle name="2_Chi phi KS" xfId="509"/>
    <cellStyle name="2_cong" xfId="506"/>
    <cellStyle name="2_cuong sua 9.10" xfId="507"/>
    <cellStyle name="2_Dakt-Cau tinh Hua Phan" xfId="510"/>
    <cellStyle name="2_DIEN" xfId="511"/>
    <cellStyle name="2_Dieu phoi dat goi 1" xfId="512"/>
    <cellStyle name="2_Dieu phoi dat goi 2" xfId="513"/>
    <cellStyle name="2_Dinh muc thiet ke" xfId="514"/>
    <cellStyle name="2_DONGIA" xfId="515"/>
    <cellStyle name="2_DT Kha thi ngay 11-2-06" xfId="518"/>
    <cellStyle name="2_DT KS Cam LAc-10-05-07" xfId="516"/>
    <cellStyle name="2_DT KT ngay 10-9-2005" xfId="517"/>
    <cellStyle name="2_DT ngay 04-01-2006" xfId="519"/>
    <cellStyle name="2_DT ngay 11-4-2006" xfId="520"/>
    <cellStyle name="2_DT ngay 15-11-05" xfId="521"/>
    <cellStyle name="2_DT theo DM24" xfId="522"/>
    <cellStyle name="2_DT Yen Na - Yen Tinh Theo 51 bu may CT8" xfId="523"/>
    <cellStyle name="2_Dtdchinh2397" xfId="524"/>
    <cellStyle name="2_Dtdchinh2397_Phụ luc goi 5" xfId="525"/>
    <cellStyle name="2_DTXL goi 11(20-9-05)" xfId="526"/>
    <cellStyle name="2_du toan" xfId="527"/>
    <cellStyle name="2_du toan (03-11-05)" xfId="528"/>
    <cellStyle name="2_Du toan (12-05-2005) Tham dinh" xfId="529"/>
    <cellStyle name="2_Du toan (23-05-2005) Tham dinh" xfId="530"/>
    <cellStyle name="2_Du toan (5 - 04 - 2004)" xfId="531"/>
    <cellStyle name="2_Du toan (6-3-2005)" xfId="532"/>
    <cellStyle name="2_Du toan (Ban A)" xfId="533"/>
    <cellStyle name="2_Du toan (ngay 13 - 07 - 2004)" xfId="534"/>
    <cellStyle name="2_Du toan (ngay 25-9-06)" xfId="535"/>
    <cellStyle name="2_Du toan 558 (Km17+508.12 - Km 22)" xfId="536"/>
    <cellStyle name="2_Du toan 558 (Km17+508.12 - Km 22) 2" xfId="537"/>
    <cellStyle name="2_Du toan 558 (Km17+508.12 - Km 22) 3" xfId="538"/>
    <cellStyle name="2_Du toan 558 (Km17+508.12 - Km 22) 3 2" xfId="1958"/>
    <cellStyle name="2_Du toan 558 (Km17+508.12 - Km 22) 3 3" xfId="1959"/>
    <cellStyle name="2_Du toan 558 (Km17+508.12 - Km 22) 3 4" xfId="1960"/>
    <cellStyle name="2_Du toan 558 (Km17+508.12 - Km 22) 3 5" xfId="1961"/>
    <cellStyle name="2_Du toan 558 (Km17+508.12 - Km 22) 3_GTNT 2018" xfId="1962"/>
    <cellStyle name="2_Du toan 558 (Km17+508.12 - Km 22)_Đường BTXM 17-4" xfId="1963"/>
    <cellStyle name="2_Du toan 558 (Km17+508.12 - Km 22)_Phụ luc goi 5" xfId="539"/>
    <cellStyle name="2_Du toan bo sung (11-2004)" xfId="540"/>
    <cellStyle name="2_Du toan Cang Vung Ang (Tham tra 3-11-06)" xfId="541"/>
    <cellStyle name="2_Du toan Cang Vung Ang ngay 09-8-06 " xfId="542"/>
    <cellStyle name="2_Du toan dieu chin theo don gia moi (1-2-2007)" xfId="543"/>
    <cellStyle name="2_Du toan Goi 1" xfId="544"/>
    <cellStyle name="2_du toan goi 12" xfId="545"/>
    <cellStyle name="2_Du toan Goi 2" xfId="546"/>
    <cellStyle name="2_Du toan Huong Lam - Ban Giang (ngay28-11-06)" xfId="547"/>
    <cellStyle name="2_Du toan KT-TCsua theo TT 03 - YC 471" xfId="548"/>
    <cellStyle name="2_Du toan ngay (28-10-2005)" xfId="549"/>
    <cellStyle name="2_Du toan ngay 1-9-2004 (version 1)" xfId="550"/>
    <cellStyle name="2_Du toan Phuong lam" xfId="551"/>
    <cellStyle name="2_Du toan QL 27 (23-12-2005)" xfId="552"/>
    <cellStyle name="2_DuAnKT ngay 11-2-2006" xfId="553"/>
    <cellStyle name="2_DUONGNOIVUNG-QTHANG-QLUU" xfId="554"/>
    <cellStyle name="2_Gia goi 1" xfId="566"/>
    <cellStyle name="2_Gia_VL cau-JIBIC-Ha-tinh" xfId="567"/>
    <cellStyle name="2_Gia_VLQL48_duyet " xfId="568"/>
    <cellStyle name="2_Gia_VLQL48_duyet _Phụ luc goi 5" xfId="569"/>
    <cellStyle name="2_goi 1" xfId="555"/>
    <cellStyle name="2_Goi 1 (TT04)" xfId="556"/>
    <cellStyle name="2_goi 1 duyet theo luong mo (an)" xfId="557"/>
    <cellStyle name="2_Goi 1_1" xfId="558"/>
    <cellStyle name="2_Goi so 1" xfId="559"/>
    <cellStyle name="2_Goi thau so 2 (20-6-2006)" xfId="560"/>
    <cellStyle name="2_Goi02(25-05-2006)" xfId="561"/>
    <cellStyle name="2_Goi1N206" xfId="562"/>
    <cellStyle name="2_Goi2N206" xfId="563"/>
    <cellStyle name="2_Goi4N216" xfId="564"/>
    <cellStyle name="2_Goi5N216" xfId="565"/>
    <cellStyle name="2_Hoi Song" xfId="570"/>
    <cellStyle name="2_HT-LO" xfId="571"/>
    <cellStyle name="2_Khoi luong" xfId="586"/>
    <cellStyle name="2_Khoi luong doan 1" xfId="587"/>
    <cellStyle name="2_Khoi luong doan 2" xfId="588"/>
    <cellStyle name="2_Khoi luong goi 1-QL4D" xfId="589"/>
    <cellStyle name="2_Khoi Luong Hoang Truong - Hoang Phu" xfId="590"/>
    <cellStyle name="2_Khoi luong QL8B" xfId="591"/>
    <cellStyle name="2_KL" xfId="572"/>
    <cellStyle name="2_KL goi 1" xfId="573"/>
    <cellStyle name="2_Kl6-6-05" xfId="574"/>
    <cellStyle name="2_Kldoan3" xfId="575"/>
    <cellStyle name="2_Klnutgiao" xfId="576"/>
    <cellStyle name="2_KLPA2s" xfId="577"/>
    <cellStyle name="2_KlQdinhduyet" xfId="578"/>
    <cellStyle name="2_KlQdinhduyet_Phụ luc goi 5" xfId="579"/>
    <cellStyle name="2_KlQL4goi5KCS" xfId="580"/>
    <cellStyle name="2_Kltayth" xfId="581"/>
    <cellStyle name="2_KltaythQDduyet" xfId="582"/>
    <cellStyle name="2_Kluong4-2004" xfId="583"/>
    <cellStyle name="2_Km329-Km350 (7-6)" xfId="584"/>
    <cellStyle name="2_Km4-Km8+800" xfId="585"/>
    <cellStyle name="2_Long_Lien_Phuong_BVTC" xfId="592"/>
    <cellStyle name="2_Luong A6" xfId="593"/>
    <cellStyle name="2_maugiacotaluy" xfId="594"/>
    <cellStyle name="2_My Thanh Son Thanh" xfId="595"/>
    <cellStyle name="2_Nhom I" xfId="596"/>
    <cellStyle name="2_Project N.Du" xfId="597"/>
    <cellStyle name="2_Project N.Du.dien" xfId="598"/>
    <cellStyle name="2_Project QL4" xfId="599"/>
    <cellStyle name="2_Project QL4 goi 7" xfId="600"/>
    <cellStyle name="2_Project QL4 goi5" xfId="601"/>
    <cellStyle name="2_Project QL4 goi8" xfId="602"/>
    <cellStyle name="2_QL1A-SUA2005" xfId="603"/>
    <cellStyle name="2_Sheet1" xfId="604"/>
    <cellStyle name="2_SuoiTon" xfId="605"/>
    <cellStyle name="2_t" xfId="606"/>
    <cellStyle name="2_Tay THoa" xfId="607"/>
    <cellStyle name="2_Tham tra (8-11)1" xfId="618"/>
    <cellStyle name="2_THKLsua_cuoi" xfId="619"/>
    <cellStyle name="2_Tinh KLHC goi 1" xfId="608"/>
    <cellStyle name="2_tmthiet ke" xfId="609"/>
    <cellStyle name="2_tmthiet ke1" xfId="610"/>
    <cellStyle name="2_Tong hop DT dieu chinh duong 38-95" xfId="611"/>
    <cellStyle name="2_Tong hop khoi luong duong 557 (30-5-2006)" xfId="613"/>
    <cellStyle name="2_tong hop kl nen mat" xfId="612"/>
    <cellStyle name="2_Tong muc dau tu" xfId="614"/>
    <cellStyle name="2_Tong muc KT 20-11 Tan Huong Tuyen2" xfId="615"/>
    <cellStyle name="2_TRUNG PMU 5" xfId="620"/>
    <cellStyle name="2_Tuyen so 1-Km0+00 - Km0+852.56" xfId="616"/>
    <cellStyle name="2_TV sua ngay 02-08-06" xfId="617"/>
    <cellStyle name="2_VatLieu 3 cau -NA" xfId="621"/>
    <cellStyle name="2_Yen Na - Yen Tinh  du an 30 -10-2006- Theo 51 bu may" xfId="622"/>
    <cellStyle name="2_Yen Na - Yen Tinh Theo 51 bu may Ghep" xfId="623"/>
    <cellStyle name="2_Yen Na - Yen Tinh Theo 51 -TV NA Ghep" xfId="624"/>
    <cellStyle name="2_Yen Na-Yen Tinh 07" xfId="625"/>
    <cellStyle name="2_ÿÿÿÿÿ" xfId="626"/>
    <cellStyle name="2_ÿÿÿÿÿ_1" xfId="627"/>
    <cellStyle name="2_ÿÿÿÿÿ_Bao cao thang G1" xfId="628"/>
    <cellStyle name="2_ÿÿÿÿÿ_Book1" xfId="629"/>
    <cellStyle name="2_ÿÿÿÿÿ_Book1_Phụ luc goi 5" xfId="630"/>
    <cellStyle name="2_ÿÿÿÿÿ_Don gia Goi thau so 1 (872)" xfId="631"/>
    <cellStyle name="2_ÿÿÿÿÿ_DTduong-goi1" xfId="632"/>
    <cellStyle name="2_ÿÿÿÿÿ_dutoanLCSP04-km0-5-goi1 (Ban 5 sua 24-8)" xfId="633"/>
    <cellStyle name="2_ÿÿÿÿÿ_Tinh KLHC goi 1" xfId="634"/>
    <cellStyle name="2_ÿÿÿÿÿ_Tong hop DT dieu chinh duong 38-95" xfId="635"/>
    <cellStyle name="20" xfId="636"/>
    <cellStyle name="20% - Accent1 2" xfId="637"/>
    <cellStyle name="20% - Accent1 2 2" xfId="1964"/>
    <cellStyle name="20% - Accent2 2" xfId="638"/>
    <cellStyle name="20% - Accent2 2 2" xfId="1965"/>
    <cellStyle name="20% - Accent3 2" xfId="639"/>
    <cellStyle name="20% - Accent3 2 2" xfId="1966"/>
    <cellStyle name="20% - Accent4 2" xfId="640"/>
    <cellStyle name="20% - Accent4 2 2" xfId="1967"/>
    <cellStyle name="20% - Accent5 2" xfId="641"/>
    <cellStyle name="20% - Accent5 2 2" xfId="1968"/>
    <cellStyle name="20% - Accent6 2" xfId="642"/>
    <cellStyle name="20% - Accent6 2 2" xfId="1969"/>
    <cellStyle name="20% - Nhấn1" xfId="643"/>
    <cellStyle name="20% - Nhấn2" xfId="644"/>
    <cellStyle name="20% - Nhấn3" xfId="645"/>
    <cellStyle name="20% - Nhấn4" xfId="646"/>
    <cellStyle name="20% - Nhấn5" xfId="647"/>
    <cellStyle name="20% - Nhấn6" xfId="648"/>
    <cellStyle name="3" xfId="649"/>
    <cellStyle name="3_0D5B6000" xfId="650"/>
    <cellStyle name="3_6.Bang_luong_moi_XDCB" xfId="651"/>
    <cellStyle name="3_A che do KS +chi BQL" xfId="652"/>
    <cellStyle name="3_BANG CAM COC GPMB 8km" xfId="653"/>
    <cellStyle name="3_Bang tong hop khoi luong" xfId="654"/>
    <cellStyle name="3_BC thang" xfId="655"/>
    <cellStyle name="3_Book1" xfId="656"/>
    <cellStyle name="3_Book1_02-07 Tuyen chinh" xfId="657"/>
    <cellStyle name="3_Book1_02-07Tuyen Nhanh" xfId="658"/>
    <cellStyle name="3_Book1_1" xfId="659"/>
    <cellStyle name="3_Book1_1_Phụ luc goi 5" xfId="660"/>
    <cellStyle name="3_Book1_BC thang" xfId="661"/>
    <cellStyle name="3_Book1_Book1" xfId="662"/>
    <cellStyle name="3_Book1_Cau Hoa Son Km 1+441.06 (14-12-2006)" xfId="663"/>
    <cellStyle name="3_Book1_Cau Hoa Son Km 1+441.06 (22-10-2006)" xfId="664"/>
    <cellStyle name="3_Book1_Cau Hoa Son Km 1+441.06 (24-10-2006)" xfId="665"/>
    <cellStyle name="3_Book1_Cau Nam Tot(ngay 2-10-2006)" xfId="666"/>
    <cellStyle name="3_Book1_CAU XOP XANG II(su­a)" xfId="667"/>
    <cellStyle name="3_Book1_Dieu phoi dat goi 1" xfId="668"/>
    <cellStyle name="3_Book1_Dieu phoi dat goi 2" xfId="669"/>
    <cellStyle name="3_Book1_DT 27-9-2006 nop SKH" xfId="670"/>
    <cellStyle name="3_Book1_DT Kha thi ngay 11-2-06" xfId="671"/>
    <cellStyle name="3_Book1_DT ngay 04-01-2006" xfId="672"/>
    <cellStyle name="3_Book1_DT ngay 11-4-2006" xfId="673"/>
    <cellStyle name="3_Book1_DT ngay 15-11-05" xfId="674"/>
    <cellStyle name="3_Book1_DT theo DM24" xfId="675"/>
    <cellStyle name="3_Book1_DT Yen Na - Yen Tinh Theo 51 bu may CT8" xfId="676"/>
    <cellStyle name="3_Book1_Du toan KT-TCsua theo TT 03 - YC 471" xfId="677"/>
    <cellStyle name="3_Book1_Du toan Phuong lam" xfId="678"/>
    <cellStyle name="3_Book1_Du toan QL 27 (23-12-2005)" xfId="679"/>
    <cellStyle name="3_Book1_DuAnKT ngay 11-2-2006" xfId="680"/>
    <cellStyle name="3_Book1_Goi 1" xfId="681"/>
    <cellStyle name="3_Book1_Goi thau so 2 (20-6-2006)" xfId="682"/>
    <cellStyle name="3_Book1_Goi02(25-05-2006)" xfId="683"/>
    <cellStyle name="3_Book1_K C N - HUNG DONG L.NHUA" xfId="684"/>
    <cellStyle name="3_Book1_Khoi Luong Hoang Truong - Hoang Phu" xfId="686"/>
    <cellStyle name="3_Book1_KLdao chuan" xfId="685"/>
    <cellStyle name="3_Book1_Muong TL" xfId="687"/>
    <cellStyle name="3_Book1_Sua -  Nam Cam 07" xfId="688"/>
    <cellStyle name="3_Book1_T4-nhanh1(17-6)" xfId="689"/>
    <cellStyle name="3_Book1_Tong muc KT 20-11 Tan Huong Tuyen2" xfId="690"/>
    <cellStyle name="3_Book1_Tuyen so 1-Km0+00 - Km0+852.56" xfId="691"/>
    <cellStyle name="3_Book1_TV sua ngay 02-08-06" xfId="692"/>
    <cellStyle name="3_Book1_xop nhi Gia Q4( 7-3-07)" xfId="693"/>
    <cellStyle name="3_Book1_Yen Na-Yen Tinh 07" xfId="694"/>
    <cellStyle name="3_Book1_Yen Na-Yen tinh 11" xfId="695"/>
    <cellStyle name="3_Book1_ÿÿÿÿÿ" xfId="696"/>
    <cellStyle name="3_C" xfId="697"/>
    <cellStyle name="3_Cau Hoi 115" xfId="698"/>
    <cellStyle name="3_Cau Hua Trai (TT 04)" xfId="699"/>
    <cellStyle name="3_Cau Nam Tot(ngay 2-10-2006)" xfId="700"/>
    <cellStyle name="3_Cau Thanh Ha 1" xfId="701"/>
    <cellStyle name="3_Cau thuy dien Ban La (Cu Anh)" xfId="702"/>
    <cellStyle name="3_Cau thuy dien Ban La (Cu Anh) 2" xfId="703"/>
    <cellStyle name="3_Cau thuy dien Ban La (Cu Anh) 3" xfId="704"/>
    <cellStyle name="3_Cau thuy dien Ban La (Cu Anh) 3 2" xfId="1970"/>
    <cellStyle name="3_Cau thuy dien Ban La (Cu Anh) 3 3" xfId="1971"/>
    <cellStyle name="3_Cau thuy dien Ban La (Cu Anh) 3 4" xfId="1972"/>
    <cellStyle name="3_Cau thuy dien Ban La (Cu Anh) 3 5" xfId="1973"/>
    <cellStyle name="3_Cau thuy dien Ban La (Cu Anh) 3_GTNT 2018" xfId="1974"/>
    <cellStyle name="3_Cau thuy dien Ban La (Cu Anh)_Đường BTXM 17-4" xfId="1975"/>
    <cellStyle name="3_Cau thuy dien Ban La (Cu Anh)_Phụ luc goi 5" xfId="705"/>
    <cellStyle name="3_CAU XOP XANG II(su­a)" xfId="706"/>
    <cellStyle name="3_Chau Thon - Tan Xuan (KCS 8-12-06)" xfId="709"/>
    <cellStyle name="3_Chi phi KS" xfId="710"/>
    <cellStyle name="3_cong" xfId="707"/>
    <cellStyle name="3_cuong sua 9.10" xfId="708"/>
    <cellStyle name="3_Dakt-Cau tinh Hua Phan" xfId="711"/>
    <cellStyle name="3_DIEN" xfId="712"/>
    <cellStyle name="3_Dieu phoi dat goi 1" xfId="713"/>
    <cellStyle name="3_Dieu phoi dat goi 2" xfId="714"/>
    <cellStyle name="3_Dinh muc thiet ke" xfId="715"/>
    <cellStyle name="3_DONGIA" xfId="716"/>
    <cellStyle name="3_DT Kha thi ngay 11-2-06" xfId="719"/>
    <cellStyle name="3_DT KS Cam LAc-10-05-07" xfId="717"/>
    <cellStyle name="3_DT KT ngay 10-9-2005" xfId="718"/>
    <cellStyle name="3_DT ngay 04-01-2006" xfId="720"/>
    <cellStyle name="3_DT ngay 11-4-2006" xfId="721"/>
    <cellStyle name="3_DT ngay 15-11-05" xfId="722"/>
    <cellStyle name="3_DT theo DM24" xfId="723"/>
    <cellStyle name="3_DT Yen Na - Yen Tinh Theo 51 bu may CT8" xfId="724"/>
    <cellStyle name="3_Dtdchinh2397" xfId="725"/>
    <cellStyle name="3_Dtdchinh2397_Phụ luc goi 5" xfId="726"/>
    <cellStyle name="3_DTXL goi 11(20-9-05)" xfId="727"/>
    <cellStyle name="3_du toan" xfId="728"/>
    <cellStyle name="3_du toan (03-11-05)" xfId="729"/>
    <cellStyle name="3_Du toan (12-05-2005) Tham dinh" xfId="730"/>
    <cellStyle name="3_Du toan (23-05-2005) Tham dinh" xfId="731"/>
    <cellStyle name="3_Du toan (5 - 04 - 2004)" xfId="732"/>
    <cellStyle name="3_Du toan (6-3-2005)" xfId="733"/>
    <cellStyle name="3_Du toan (Ban A)" xfId="734"/>
    <cellStyle name="3_Du toan (ngay 13 - 07 - 2004)" xfId="735"/>
    <cellStyle name="3_Du toan (ngay 25-9-06)" xfId="736"/>
    <cellStyle name="3_Du toan 558 (Km17+508.12 - Km 22)" xfId="737"/>
    <cellStyle name="3_Du toan 558 (Km17+508.12 - Km 22) 2" xfId="738"/>
    <cellStyle name="3_Du toan 558 (Km17+508.12 - Km 22) 3" xfId="739"/>
    <cellStyle name="3_Du toan 558 (Km17+508.12 - Km 22) 3 2" xfId="1976"/>
    <cellStyle name="3_Du toan 558 (Km17+508.12 - Km 22) 3 3" xfId="1977"/>
    <cellStyle name="3_Du toan 558 (Km17+508.12 - Km 22) 3 4" xfId="1978"/>
    <cellStyle name="3_Du toan 558 (Km17+508.12 - Km 22) 3 5" xfId="1979"/>
    <cellStyle name="3_Du toan 558 (Km17+508.12 - Km 22) 3_GTNT 2018" xfId="1980"/>
    <cellStyle name="3_Du toan 558 (Km17+508.12 - Km 22)_Đường BTXM 17-4" xfId="1981"/>
    <cellStyle name="3_Du toan 558 (Km17+508.12 - Km 22)_Phụ luc goi 5" xfId="740"/>
    <cellStyle name="3_Du toan bo sung (11-2004)" xfId="741"/>
    <cellStyle name="3_Du toan Cang Vung Ang (Tham tra 3-11-06)" xfId="742"/>
    <cellStyle name="3_Du toan Cang Vung Ang ngay 09-8-06 " xfId="743"/>
    <cellStyle name="3_Du toan dieu chin theo don gia moi (1-2-2007)" xfId="744"/>
    <cellStyle name="3_Du toan Goi 1" xfId="745"/>
    <cellStyle name="3_du toan goi 12" xfId="746"/>
    <cellStyle name="3_Du toan Goi 2" xfId="747"/>
    <cellStyle name="3_Du toan Huong Lam - Ban Giang (ngay28-11-06)" xfId="748"/>
    <cellStyle name="3_Du toan KT-TCsua theo TT 03 - YC 471" xfId="749"/>
    <cellStyle name="3_Du toan ngay (28-10-2005)" xfId="750"/>
    <cellStyle name="3_Du toan ngay 1-9-2004 (version 1)" xfId="751"/>
    <cellStyle name="3_Du toan Phuong lam" xfId="752"/>
    <cellStyle name="3_Du toan QL 27 (23-12-2005)" xfId="753"/>
    <cellStyle name="3_DuAnKT ngay 11-2-2006" xfId="754"/>
    <cellStyle name="3_DUONGNOIVUNG-QTHANG-QLUU" xfId="755"/>
    <cellStyle name="3_Gia goi 1" xfId="767"/>
    <cellStyle name="3_Gia_VL cau-JIBIC-Ha-tinh" xfId="768"/>
    <cellStyle name="3_Gia_VLQL48_duyet " xfId="769"/>
    <cellStyle name="3_Gia_VLQL48_duyet _Phụ luc goi 5" xfId="770"/>
    <cellStyle name="3_goi 1" xfId="756"/>
    <cellStyle name="3_Goi 1 (TT04)" xfId="757"/>
    <cellStyle name="3_goi 1 duyet theo luong mo (an)" xfId="758"/>
    <cellStyle name="3_Goi 1_1" xfId="759"/>
    <cellStyle name="3_Goi so 1" xfId="760"/>
    <cellStyle name="3_Goi thau so 2 (20-6-2006)" xfId="761"/>
    <cellStyle name="3_Goi02(25-05-2006)" xfId="762"/>
    <cellStyle name="3_Goi1N206" xfId="763"/>
    <cellStyle name="3_Goi2N206" xfId="764"/>
    <cellStyle name="3_Goi4N216" xfId="765"/>
    <cellStyle name="3_Goi5N216" xfId="766"/>
    <cellStyle name="3_Hoi Song" xfId="771"/>
    <cellStyle name="3_HT-LO" xfId="772"/>
    <cellStyle name="3_Khoi luong" xfId="787"/>
    <cellStyle name="3_Khoi luong doan 1" xfId="788"/>
    <cellStyle name="3_Khoi luong doan 2" xfId="789"/>
    <cellStyle name="3_Khoi luong goi 1-QL4D" xfId="790"/>
    <cellStyle name="3_Khoi Luong Hoang Truong - Hoang Phu" xfId="791"/>
    <cellStyle name="3_Khoi luong QL8B" xfId="792"/>
    <cellStyle name="3_KL" xfId="773"/>
    <cellStyle name="3_KL goi 1" xfId="774"/>
    <cellStyle name="3_Kl6-6-05" xfId="775"/>
    <cellStyle name="3_Kldoan3" xfId="776"/>
    <cellStyle name="3_Klnutgiao" xfId="777"/>
    <cellStyle name="3_KLPA2s" xfId="778"/>
    <cellStyle name="3_KlQdinhduyet" xfId="779"/>
    <cellStyle name="3_KlQdinhduyet_Phụ luc goi 5" xfId="780"/>
    <cellStyle name="3_KlQL4goi5KCS" xfId="781"/>
    <cellStyle name="3_Kltayth" xfId="782"/>
    <cellStyle name="3_KltaythQDduyet" xfId="783"/>
    <cellStyle name="3_Kluong4-2004" xfId="784"/>
    <cellStyle name="3_Km329-Km350 (7-6)" xfId="785"/>
    <cellStyle name="3_Km4-Km8+800" xfId="786"/>
    <cellStyle name="3_Long_Lien_Phuong_BVTC" xfId="793"/>
    <cellStyle name="3_Luong A6" xfId="794"/>
    <cellStyle name="3_maugiacotaluy" xfId="795"/>
    <cellStyle name="3_My Thanh Son Thanh" xfId="796"/>
    <cellStyle name="3_Nhom I" xfId="797"/>
    <cellStyle name="3_Project N.Du" xfId="798"/>
    <cellStyle name="3_Project N.Du.dien" xfId="799"/>
    <cellStyle name="3_Project QL4" xfId="800"/>
    <cellStyle name="3_Project QL4 goi 7" xfId="801"/>
    <cellStyle name="3_Project QL4 goi5" xfId="802"/>
    <cellStyle name="3_Project QL4 goi8" xfId="803"/>
    <cellStyle name="3_QL1A-SUA2005" xfId="804"/>
    <cellStyle name="3_Sheet1" xfId="805"/>
    <cellStyle name="3_SuoiTon" xfId="806"/>
    <cellStyle name="3_t" xfId="807"/>
    <cellStyle name="3_Tay THoa" xfId="808"/>
    <cellStyle name="3_Tham tra (8-11)1" xfId="819"/>
    <cellStyle name="3_THKLsua_cuoi" xfId="820"/>
    <cellStyle name="3_Tinh KLHC goi 1" xfId="809"/>
    <cellStyle name="3_tmthiet ke" xfId="810"/>
    <cellStyle name="3_tmthiet ke1" xfId="811"/>
    <cellStyle name="3_Tong hop DT dieu chinh duong 38-95" xfId="812"/>
    <cellStyle name="3_Tong hop khoi luong duong 557 (30-5-2006)" xfId="814"/>
    <cellStyle name="3_tong hop kl nen mat" xfId="813"/>
    <cellStyle name="3_Tong muc dau tu" xfId="815"/>
    <cellStyle name="3_Tong muc KT 20-11 Tan Huong Tuyen2" xfId="816"/>
    <cellStyle name="3_Tuyen so 1-Km0+00 - Km0+852.56" xfId="817"/>
    <cellStyle name="3_TV sua ngay 02-08-06" xfId="818"/>
    <cellStyle name="3_VatLieu 3 cau -NA" xfId="821"/>
    <cellStyle name="3_Yen Na - Yen Tinh  du an 30 -10-2006- Theo 51 bu may" xfId="822"/>
    <cellStyle name="3_Yen Na - Yen Tinh Theo 51 bu may Ghep" xfId="823"/>
    <cellStyle name="3_Yen Na - Yen Tinh Theo 51 -TV NA Ghep" xfId="824"/>
    <cellStyle name="3_Yen Na-Yen Tinh 07" xfId="825"/>
    <cellStyle name="3_ÿÿÿÿÿ" xfId="826"/>
    <cellStyle name="3_ÿÿÿÿÿ_1" xfId="827"/>
    <cellStyle name="4" xfId="828"/>
    <cellStyle name="4_0D5B6000" xfId="829"/>
    <cellStyle name="4_6.Bang_luong_moi_XDCB" xfId="830"/>
    <cellStyle name="4_A che do KS +chi BQL" xfId="831"/>
    <cellStyle name="4_BANG CAM COC GPMB 8km" xfId="832"/>
    <cellStyle name="4_Bang tong hop khoi luong" xfId="833"/>
    <cellStyle name="4_BC thang" xfId="834"/>
    <cellStyle name="4_Book1" xfId="835"/>
    <cellStyle name="4_Book1_02-07 Tuyen chinh" xfId="836"/>
    <cellStyle name="4_Book1_02-07Tuyen Nhanh" xfId="837"/>
    <cellStyle name="4_Book1_1" xfId="838"/>
    <cellStyle name="4_Book1_1_Phụ luc goi 5" xfId="839"/>
    <cellStyle name="4_Book1_BC thang" xfId="840"/>
    <cellStyle name="4_Book1_Book1" xfId="841"/>
    <cellStyle name="4_Book1_Cau Hoa Son Km 1+441.06 (14-12-2006)" xfId="842"/>
    <cellStyle name="4_Book1_Cau Hoa Son Km 1+441.06 (22-10-2006)" xfId="843"/>
    <cellStyle name="4_Book1_Cau Hoa Son Km 1+441.06 (24-10-2006)" xfId="844"/>
    <cellStyle name="4_Book1_Cau Nam Tot(ngay 2-10-2006)" xfId="845"/>
    <cellStyle name="4_Book1_CAU XOP XANG II(su­a)" xfId="846"/>
    <cellStyle name="4_Book1_Dieu phoi dat goi 1" xfId="847"/>
    <cellStyle name="4_Book1_Dieu phoi dat goi 2" xfId="848"/>
    <cellStyle name="4_Book1_DT 27-9-2006 nop SKH" xfId="849"/>
    <cellStyle name="4_Book1_DT Kha thi ngay 11-2-06" xfId="850"/>
    <cellStyle name="4_Book1_DT ngay 04-01-2006" xfId="851"/>
    <cellStyle name="4_Book1_DT ngay 11-4-2006" xfId="852"/>
    <cellStyle name="4_Book1_DT ngay 15-11-05" xfId="853"/>
    <cellStyle name="4_Book1_DT theo DM24" xfId="854"/>
    <cellStyle name="4_Book1_DT Yen Na - Yen Tinh Theo 51 bu may CT8" xfId="855"/>
    <cellStyle name="4_Book1_Du toan KT-TCsua theo TT 03 - YC 471" xfId="856"/>
    <cellStyle name="4_Book1_Du toan Phuong lam" xfId="857"/>
    <cellStyle name="4_Book1_Du toan QL 27 (23-12-2005)" xfId="858"/>
    <cellStyle name="4_Book1_DuAnKT ngay 11-2-2006" xfId="859"/>
    <cellStyle name="4_Book1_Goi 1" xfId="860"/>
    <cellStyle name="4_Book1_Goi thau so 2 (20-6-2006)" xfId="861"/>
    <cellStyle name="4_Book1_Goi02(25-05-2006)" xfId="862"/>
    <cellStyle name="4_Book1_K C N - HUNG DONG L.NHUA" xfId="863"/>
    <cellStyle name="4_Book1_Khoi Luong Hoang Truong - Hoang Phu" xfId="865"/>
    <cellStyle name="4_Book1_KLdao chuan" xfId="864"/>
    <cellStyle name="4_Book1_Muong TL" xfId="866"/>
    <cellStyle name="4_Book1_Sua -  Nam Cam 07" xfId="867"/>
    <cellStyle name="4_Book1_T4-nhanh1(17-6)" xfId="868"/>
    <cellStyle name="4_Book1_Tong muc KT 20-11 Tan Huong Tuyen2" xfId="869"/>
    <cellStyle name="4_Book1_Tuyen so 1-Km0+00 - Km0+852.56" xfId="870"/>
    <cellStyle name="4_Book1_TV sua ngay 02-08-06" xfId="871"/>
    <cellStyle name="4_Book1_xop nhi Gia Q4( 7-3-07)" xfId="872"/>
    <cellStyle name="4_Book1_Yen Na-Yen Tinh 07" xfId="873"/>
    <cellStyle name="4_Book1_Yen Na-Yen tinh 11" xfId="874"/>
    <cellStyle name="4_Book1_ÿÿÿÿÿ" xfId="875"/>
    <cellStyle name="4_C" xfId="876"/>
    <cellStyle name="4_Cau Hoi 115" xfId="877"/>
    <cellStyle name="4_Cau Hua Trai (TT 04)" xfId="878"/>
    <cellStyle name="4_Cau Nam Tot(ngay 2-10-2006)" xfId="879"/>
    <cellStyle name="4_Cau Thanh Ha 1" xfId="880"/>
    <cellStyle name="4_Cau thuy dien Ban La (Cu Anh)" xfId="881"/>
    <cellStyle name="4_Cau thuy dien Ban La (Cu Anh) 2" xfId="882"/>
    <cellStyle name="4_Cau thuy dien Ban La (Cu Anh) 3" xfId="883"/>
    <cellStyle name="4_Cau thuy dien Ban La (Cu Anh) 3 2" xfId="1982"/>
    <cellStyle name="4_Cau thuy dien Ban La (Cu Anh) 3 3" xfId="1983"/>
    <cellStyle name="4_Cau thuy dien Ban La (Cu Anh) 3 4" xfId="1984"/>
    <cellStyle name="4_Cau thuy dien Ban La (Cu Anh) 3 5" xfId="1985"/>
    <cellStyle name="4_Cau thuy dien Ban La (Cu Anh) 3_GTNT 2018" xfId="1986"/>
    <cellStyle name="4_Cau thuy dien Ban La (Cu Anh)_Đường BTXM 17-4" xfId="1987"/>
    <cellStyle name="4_Cau thuy dien Ban La (Cu Anh)_Phụ luc goi 5" xfId="884"/>
    <cellStyle name="4_CAU XOP XANG II(su­a)" xfId="885"/>
    <cellStyle name="4_Chau Thon - Tan Xuan (KCS 8-12-06)" xfId="888"/>
    <cellStyle name="4_Chi phi KS" xfId="889"/>
    <cellStyle name="4_cong" xfId="886"/>
    <cellStyle name="4_cuong sua 9.10" xfId="887"/>
    <cellStyle name="4_Dakt-Cau tinh Hua Phan" xfId="890"/>
    <cellStyle name="4_DIEN" xfId="891"/>
    <cellStyle name="4_Dieu phoi dat goi 1" xfId="892"/>
    <cellStyle name="4_Dieu phoi dat goi 2" xfId="893"/>
    <cellStyle name="4_Dinh muc thiet ke" xfId="894"/>
    <cellStyle name="4_DONGIA" xfId="895"/>
    <cellStyle name="4_DT Kha thi ngay 11-2-06" xfId="898"/>
    <cellStyle name="4_DT KS Cam LAc-10-05-07" xfId="896"/>
    <cellStyle name="4_DT KT ngay 10-9-2005" xfId="897"/>
    <cellStyle name="4_DT ngay 04-01-2006" xfId="899"/>
    <cellStyle name="4_DT ngay 11-4-2006" xfId="900"/>
    <cellStyle name="4_DT ngay 15-11-05" xfId="901"/>
    <cellStyle name="4_DT theo DM24" xfId="902"/>
    <cellStyle name="4_DT Yen Na - Yen Tinh Theo 51 bu may CT8" xfId="903"/>
    <cellStyle name="4_Dtdchinh2397" xfId="904"/>
    <cellStyle name="4_Dtdchinh2397_Phụ luc goi 5" xfId="905"/>
    <cellStyle name="4_DTXL goi 11(20-9-05)" xfId="906"/>
    <cellStyle name="4_du toan" xfId="907"/>
    <cellStyle name="4_du toan (03-11-05)" xfId="908"/>
    <cellStyle name="4_Du toan (12-05-2005) Tham dinh" xfId="909"/>
    <cellStyle name="4_Du toan (23-05-2005) Tham dinh" xfId="910"/>
    <cellStyle name="4_Du toan (5 - 04 - 2004)" xfId="911"/>
    <cellStyle name="4_Du toan (6-3-2005)" xfId="912"/>
    <cellStyle name="4_Du toan (Ban A)" xfId="913"/>
    <cellStyle name="4_Du toan (ngay 13 - 07 - 2004)" xfId="914"/>
    <cellStyle name="4_Du toan (ngay 25-9-06)" xfId="915"/>
    <cellStyle name="4_Du toan 558 (Km17+508.12 - Km 22)" xfId="916"/>
    <cellStyle name="4_Du toan 558 (Km17+508.12 - Km 22) 2" xfId="917"/>
    <cellStyle name="4_Du toan 558 (Km17+508.12 - Km 22) 3" xfId="918"/>
    <cellStyle name="4_Du toan 558 (Km17+508.12 - Km 22) 3 2" xfId="1988"/>
    <cellStyle name="4_Du toan 558 (Km17+508.12 - Km 22) 3 3" xfId="1989"/>
    <cellStyle name="4_Du toan 558 (Km17+508.12 - Km 22) 3 4" xfId="1990"/>
    <cellStyle name="4_Du toan 558 (Km17+508.12 - Km 22) 3 5" xfId="1991"/>
    <cellStyle name="4_Du toan 558 (Km17+508.12 - Km 22) 3_GTNT 2018" xfId="1992"/>
    <cellStyle name="4_Du toan 558 (Km17+508.12 - Km 22)_Đường BTXM 17-4" xfId="1993"/>
    <cellStyle name="4_Du toan 558 (Km17+508.12 - Km 22)_Phụ luc goi 5" xfId="919"/>
    <cellStyle name="4_Du toan bo sung (11-2004)" xfId="920"/>
    <cellStyle name="4_Du toan Cang Vung Ang (Tham tra 3-11-06)" xfId="921"/>
    <cellStyle name="4_Du toan Cang Vung Ang ngay 09-8-06 " xfId="922"/>
    <cellStyle name="4_Du toan dieu chin theo don gia moi (1-2-2007)" xfId="923"/>
    <cellStyle name="4_Du toan Goi 1" xfId="924"/>
    <cellStyle name="4_du toan goi 12" xfId="925"/>
    <cellStyle name="4_Du toan Goi 2" xfId="926"/>
    <cellStyle name="4_Du toan Huong Lam - Ban Giang (ngay28-11-06)" xfId="927"/>
    <cellStyle name="4_Du toan KT-TCsua theo TT 03 - YC 471" xfId="928"/>
    <cellStyle name="4_Du toan ngay (28-10-2005)" xfId="929"/>
    <cellStyle name="4_Du toan ngay 1-9-2004 (version 1)" xfId="930"/>
    <cellStyle name="4_Du toan Phuong lam" xfId="931"/>
    <cellStyle name="4_Du toan QL 27 (23-12-2005)" xfId="932"/>
    <cellStyle name="4_DuAnKT ngay 11-2-2006" xfId="933"/>
    <cellStyle name="4_DUONGNOIVUNG-QTHANG-QLUU" xfId="934"/>
    <cellStyle name="4_Gia goi 1" xfId="946"/>
    <cellStyle name="4_Gia_VL cau-JIBIC-Ha-tinh" xfId="947"/>
    <cellStyle name="4_Gia_VLQL48_duyet " xfId="948"/>
    <cellStyle name="4_Gia_VLQL48_duyet _Phụ luc goi 5" xfId="949"/>
    <cellStyle name="4_goi 1" xfId="935"/>
    <cellStyle name="4_Goi 1 (TT04)" xfId="936"/>
    <cellStyle name="4_goi 1 duyet theo luong mo (an)" xfId="937"/>
    <cellStyle name="4_Goi 1_1" xfId="938"/>
    <cellStyle name="4_Goi so 1" xfId="939"/>
    <cellStyle name="4_Goi thau so 2 (20-6-2006)" xfId="940"/>
    <cellStyle name="4_Goi02(25-05-2006)" xfId="941"/>
    <cellStyle name="4_Goi1N206" xfId="942"/>
    <cellStyle name="4_Goi2N206" xfId="943"/>
    <cellStyle name="4_Goi4N216" xfId="944"/>
    <cellStyle name="4_Goi5N216" xfId="945"/>
    <cellStyle name="4_Hoi Song" xfId="950"/>
    <cellStyle name="4_HT-LO" xfId="951"/>
    <cellStyle name="4_Khoi luong" xfId="966"/>
    <cellStyle name="4_Khoi luong doan 1" xfId="967"/>
    <cellStyle name="4_Khoi luong doan 2" xfId="968"/>
    <cellStyle name="4_Khoi luong goi 1-QL4D" xfId="969"/>
    <cellStyle name="4_Khoi Luong Hoang Truong - Hoang Phu" xfId="970"/>
    <cellStyle name="4_Khoi luong QL8B" xfId="971"/>
    <cellStyle name="4_KL" xfId="952"/>
    <cellStyle name="4_KL goi 1" xfId="953"/>
    <cellStyle name="4_Kl6-6-05" xfId="954"/>
    <cellStyle name="4_Kldoan3" xfId="955"/>
    <cellStyle name="4_Klnutgiao" xfId="956"/>
    <cellStyle name="4_KLPA2s" xfId="957"/>
    <cellStyle name="4_KlQdinhduyet" xfId="958"/>
    <cellStyle name="4_KlQdinhduyet_Phụ luc goi 5" xfId="959"/>
    <cellStyle name="4_KlQL4goi5KCS" xfId="960"/>
    <cellStyle name="4_Kltayth" xfId="961"/>
    <cellStyle name="4_KltaythQDduyet" xfId="962"/>
    <cellStyle name="4_Kluong4-2004" xfId="963"/>
    <cellStyle name="4_Km329-Km350 (7-6)" xfId="964"/>
    <cellStyle name="4_Km4-Km8+800" xfId="965"/>
    <cellStyle name="4_Long_Lien_Phuong_BVTC" xfId="972"/>
    <cellStyle name="4_Luong A6" xfId="973"/>
    <cellStyle name="4_maugiacotaluy" xfId="974"/>
    <cellStyle name="4_My Thanh Son Thanh" xfId="975"/>
    <cellStyle name="4_Nhom I" xfId="976"/>
    <cellStyle name="4_Project N.Du" xfId="977"/>
    <cellStyle name="4_Project N.Du.dien" xfId="978"/>
    <cellStyle name="4_Project QL4" xfId="979"/>
    <cellStyle name="4_Project QL4 goi 7" xfId="980"/>
    <cellStyle name="4_Project QL4 goi5" xfId="981"/>
    <cellStyle name="4_Project QL4 goi8" xfId="982"/>
    <cellStyle name="4_QL1A-SUA2005" xfId="983"/>
    <cellStyle name="4_Sheet1" xfId="984"/>
    <cellStyle name="4_SuoiTon" xfId="985"/>
    <cellStyle name="4_t" xfId="986"/>
    <cellStyle name="4_Tay THoa" xfId="987"/>
    <cellStyle name="4_Tham tra (8-11)1" xfId="998"/>
    <cellStyle name="4_THKLsua_cuoi" xfId="999"/>
    <cellStyle name="4_Tinh KLHC goi 1" xfId="988"/>
    <cellStyle name="4_tmthiet ke" xfId="989"/>
    <cellStyle name="4_tmthiet ke1" xfId="990"/>
    <cellStyle name="4_Tong hop DT dieu chinh duong 38-95" xfId="991"/>
    <cellStyle name="4_Tong hop khoi luong duong 557 (30-5-2006)" xfId="993"/>
    <cellStyle name="4_tong hop kl nen mat" xfId="992"/>
    <cellStyle name="4_Tong muc dau tu" xfId="994"/>
    <cellStyle name="4_Tong muc KT 20-11 Tan Huong Tuyen2" xfId="995"/>
    <cellStyle name="4_Tuyen so 1-Km0+00 - Km0+852.56" xfId="996"/>
    <cellStyle name="4_TV sua ngay 02-08-06" xfId="997"/>
    <cellStyle name="4_VatLieu 3 cau -NA" xfId="1000"/>
    <cellStyle name="4_Yen Na - Yen Tinh  du an 30 -10-2006- Theo 51 bu may" xfId="1001"/>
    <cellStyle name="4_Yen Na - Yen Tinh Theo 51 bu may Ghep" xfId="1002"/>
    <cellStyle name="4_Yen Na - Yen Tinh Theo 51 -TV NA Ghep" xfId="1003"/>
    <cellStyle name="4_Yen Na-Yen Tinh 07" xfId="1004"/>
    <cellStyle name="4_ÿÿÿÿÿ" xfId="1005"/>
    <cellStyle name="4_ÿÿÿÿÿ_1" xfId="1006"/>
    <cellStyle name="40% - Accent1 2" xfId="1007"/>
    <cellStyle name="40% - Accent1 2 2" xfId="1994"/>
    <cellStyle name="40% - Accent2 2" xfId="1008"/>
    <cellStyle name="40% - Accent2 2 2" xfId="1995"/>
    <cellStyle name="40% - Accent3 2" xfId="1009"/>
    <cellStyle name="40% - Accent3 2 2" xfId="1996"/>
    <cellStyle name="40% - Accent4 2" xfId="1010"/>
    <cellStyle name="40% - Accent4 2 2" xfId="1997"/>
    <cellStyle name="40% - Accent5 2" xfId="1011"/>
    <cellStyle name="40% - Accent5 2 2" xfId="1998"/>
    <cellStyle name="40% - Accent6 2" xfId="1012"/>
    <cellStyle name="40% - Accent6 2 2" xfId="1999"/>
    <cellStyle name="40% - Nhấn1" xfId="1013"/>
    <cellStyle name="40% - Nhấn2" xfId="1014"/>
    <cellStyle name="40% - Nhấn3" xfId="1015"/>
    <cellStyle name="40% - Nhấn4" xfId="1016"/>
    <cellStyle name="40% - Nhấn5" xfId="1017"/>
    <cellStyle name="40% - Nhấn6" xfId="1018"/>
    <cellStyle name="6" xfId="1019"/>
    <cellStyle name="6_Book1" xfId="1020"/>
    <cellStyle name="6_Book1_1" xfId="1021"/>
    <cellStyle name="6_Book1_Tuyen (21-7-11)-doan 1" xfId="1022"/>
    <cellStyle name="6_Du toan du thau Cautreo" xfId="1023"/>
    <cellStyle name="6_Phụ luc goi 5" xfId="1024"/>
    <cellStyle name="6_TDT 3 xa VA chinh thuc" xfId="1025"/>
    <cellStyle name="6_TDT-TMDT 3 xa VA dich" xfId="1026"/>
    <cellStyle name="6_Tuyen (20-6-11 PA 2)" xfId="1027"/>
    <cellStyle name="60% - Accent1 2" xfId="1028"/>
    <cellStyle name="60% - Accent2 2" xfId="1029"/>
    <cellStyle name="60% - Accent3 2" xfId="1030"/>
    <cellStyle name="60% - Accent4 2" xfId="1031"/>
    <cellStyle name="60% - Accent5 2" xfId="1032"/>
    <cellStyle name="60% - Accent6 2" xfId="1033"/>
    <cellStyle name="60% - Nhấn1" xfId="1034"/>
    <cellStyle name="60% - Nhấn2" xfId="1035"/>
    <cellStyle name="60% - Nhấn3" xfId="1036"/>
    <cellStyle name="60% - Nhấn4" xfId="1037"/>
    <cellStyle name="60% - Nhấn5" xfId="1038"/>
    <cellStyle name="60% - Nhấn6" xfId="1039"/>
    <cellStyle name="a" xfId="1040"/>
    <cellStyle name="_x0001_Å»_x001e_´ " xfId="1041"/>
    <cellStyle name="_x0001_Å»_x001e_´_" xfId="1042"/>
    <cellStyle name="Accent1 2" xfId="1043"/>
    <cellStyle name="Accent2 2" xfId="1044"/>
    <cellStyle name="Accent3 2" xfId="1045"/>
    <cellStyle name="Accent4 2" xfId="1046"/>
    <cellStyle name="Accent5 2" xfId="1047"/>
    <cellStyle name="Accent6 2" xfId="1048"/>
    <cellStyle name="ÅëÈ­" xfId="1049"/>
    <cellStyle name="ÅëÈ­ [0]" xfId="1050"/>
    <cellStyle name="AeE­ [0]_INQUIRY ¿?¾÷AßAø " xfId="1051"/>
    <cellStyle name="ÅëÈ­ [0]_L601CPT" xfId="1052"/>
    <cellStyle name="ÅëÈ­_      " xfId="1053"/>
    <cellStyle name="AeE­_INQUIRY ¿?¾÷AßAø " xfId="1054"/>
    <cellStyle name="ÅëÈ­_L601CPT" xfId="1055"/>
    <cellStyle name="args.style" xfId="1056"/>
    <cellStyle name="arial" xfId="1057"/>
    <cellStyle name="ÄÞ¸¶ [0]" xfId="1058"/>
    <cellStyle name="AÞ¸¶ [0]_INQUIRY ¿?¾÷AßAø " xfId="1059"/>
    <cellStyle name="ÄÞ¸¶ [0]_L601CPT" xfId="1060"/>
    <cellStyle name="ÄÞ¸¶_      " xfId="1061"/>
    <cellStyle name="AÞ¸¶_INQUIRY ¿?¾÷AßAø " xfId="1062"/>
    <cellStyle name="ÄÞ¸¶_L601CPT" xfId="1063"/>
    <cellStyle name="AutoFormat Options" xfId="1064"/>
    <cellStyle name="Bad 2" xfId="1065"/>
    <cellStyle name="Body" xfId="1066"/>
    <cellStyle name="C?AØ_¿?¾÷CoE² " xfId="1067"/>
    <cellStyle name="Ç¥ÁØ_      " xfId="1068"/>
    <cellStyle name="C￥AØ_¿μ¾÷CoE² " xfId="1069"/>
    <cellStyle name="Ç¥ÁØ_±¸¹Ì´ëÃ¥" xfId="1070"/>
    <cellStyle name="C￥AØ_≫c¾÷ºIº° AN°e " xfId="1071"/>
    <cellStyle name="Ç¥ÁØ_S" xfId="1072"/>
    <cellStyle name="C￥AØ_Sheet1_¿μ¾÷CoE² " xfId="1073"/>
    <cellStyle name="Ç¥ÁØ_ÿÿÿÿÿÿ_4_ÃÑÇÕ°è " xfId="1074"/>
    <cellStyle name="Calc Currency (0)" xfId="1075"/>
    <cellStyle name="Calc Currency (0) 2" xfId="1076"/>
    <cellStyle name="Calc Currency (0) 3" xfId="1077"/>
    <cellStyle name="Calc Currency (0) 3 2" xfId="2000"/>
    <cellStyle name="Calc Currency (0) 3 3" xfId="2001"/>
    <cellStyle name="Calc Currency (0) 3 4" xfId="2002"/>
    <cellStyle name="Calc Currency (0) 3 5" xfId="2003"/>
    <cellStyle name="Calc Currency (0)_TH Nguon NTM 2014" xfId="1078"/>
    <cellStyle name="Calc Currency (2)" xfId="1079"/>
    <cellStyle name="Calc Percent (0)" xfId="1080"/>
    <cellStyle name="Calc Percent (1)" xfId="1081"/>
    <cellStyle name="Calc Percent (2)" xfId="1082"/>
    <cellStyle name="Calc Units (0)" xfId="1083"/>
    <cellStyle name="Calc Units (1)" xfId="1084"/>
    <cellStyle name="Calc Units (2)" xfId="1085"/>
    <cellStyle name="Calculation 2" xfId="1086"/>
    <cellStyle name="Calculation 2 2" xfId="2004"/>
    <cellStyle name="Calculation 2_GTNT 2018" xfId="2005"/>
    <cellStyle name="category" xfId="1087"/>
    <cellStyle name="CC1" xfId="1088"/>
    <cellStyle name="CC2" xfId="1089"/>
    <cellStyle name="Cerrency_Sheet2_XANGDAU" xfId="1090"/>
    <cellStyle name="chchuyen" xfId="1244"/>
    <cellStyle name="Check Cell 2" xfId="1245"/>
    <cellStyle name="Chi phÝ kh¸c_Book1" xfId="1246"/>
    <cellStyle name="CHUONG" xfId="1247"/>
    <cellStyle name="Comma" xfId="1091" builtinId="3"/>
    <cellStyle name="Comma  - Style1" xfId="1092"/>
    <cellStyle name="Comma  - Style2" xfId="1093"/>
    <cellStyle name="Comma  - Style3" xfId="1094"/>
    <cellStyle name="Comma  - Style4" xfId="1095"/>
    <cellStyle name="Comma  - Style5" xfId="1096"/>
    <cellStyle name="Comma  - Style6" xfId="1097"/>
    <cellStyle name="Comma  - Style7" xfId="1098"/>
    <cellStyle name="Comma  - Style8" xfId="1099"/>
    <cellStyle name="Comma [0] 10" xfId="1100"/>
    <cellStyle name="Comma [0] 10 2" xfId="2006"/>
    <cellStyle name="Comma [0] 10 3" xfId="2007"/>
    <cellStyle name="Comma [0] 10 4" xfId="2008"/>
    <cellStyle name="Comma [0] 10 5" xfId="2009"/>
    <cellStyle name="Comma [0] 11" xfId="1101"/>
    <cellStyle name="Comma [0] 11 2" xfId="2010"/>
    <cellStyle name="Comma [0] 11 3" xfId="2011"/>
    <cellStyle name="Comma [0] 15" xfId="2012"/>
    <cellStyle name="Comma [0] 16" xfId="2013"/>
    <cellStyle name="Comma [0] 2" xfId="1102"/>
    <cellStyle name="Comma [0] 2 2" xfId="2014"/>
    <cellStyle name="Comma [0] 3" xfId="1103"/>
    <cellStyle name="Comma [0] 4" xfId="1104"/>
    <cellStyle name="Comma [0] 5" xfId="1105"/>
    <cellStyle name="Comma [0] 6" xfId="1106"/>
    <cellStyle name="Comma [0] 7" xfId="1107"/>
    <cellStyle name="Comma [0] 7 2" xfId="2015"/>
    <cellStyle name="Comma [0] 7 3" xfId="2016"/>
    <cellStyle name="Comma [0] 7 4" xfId="2017"/>
    <cellStyle name="Comma [0] 7 5" xfId="2018"/>
    <cellStyle name="Comma [0] 8" xfId="1108"/>
    <cellStyle name="Comma [0] 8 2" xfId="2019"/>
    <cellStyle name="Comma [0] 8 3" xfId="2020"/>
    <cellStyle name="Comma [0] 8 4" xfId="2021"/>
    <cellStyle name="Comma [0] 8 5" xfId="2022"/>
    <cellStyle name="Comma [0] 9" xfId="1109"/>
    <cellStyle name="Comma [0] 9 2" xfId="2023"/>
    <cellStyle name="Comma [00]" xfId="1110"/>
    <cellStyle name="Comma [1]" xfId="1111"/>
    <cellStyle name="Comma [3]" xfId="1112"/>
    <cellStyle name="Comma [4]" xfId="1113"/>
    <cellStyle name="Comma 10" xfId="1114"/>
    <cellStyle name="Comma 10 2" xfId="1115"/>
    <cellStyle name="Comma 10 3" xfId="1920"/>
    <cellStyle name="Comma 11" xfId="1116"/>
    <cellStyle name="Comma 12" xfId="1117"/>
    <cellStyle name="Comma 12 2" xfId="1118"/>
    <cellStyle name="Comma 13" xfId="1119"/>
    <cellStyle name="Comma 13 2" xfId="1120"/>
    <cellStyle name="Comma 13 3" xfId="2024"/>
    <cellStyle name="Comma 13 4" xfId="2025"/>
    <cellStyle name="Comma 13 5" xfId="2026"/>
    <cellStyle name="Comma 14" xfId="1121"/>
    <cellStyle name="Comma 14 2" xfId="1122"/>
    <cellStyle name="Comma 15" xfId="1123"/>
    <cellStyle name="Comma 15 2" xfId="2027"/>
    <cellStyle name="Comma 16" xfId="1124"/>
    <cellStyle name="Comma 16 2" xfId="1125"/>
    <cellStyle name="Comma 16 3" xfId="2028"/>
    <cellStyle name="Comma 16 4" xfId="2029"/>
    <cellStyle name="Comma 16 5" xfId="2030"/>
    <cellStyle name="Comma 17" xfId="1126"/>
    <cellStyle name="Comma 17 2" xfId="1127"/>
    <cellStyle name="Comma 17 3" xfId="1128"/>
    <cellStyle name="Comma 17 4" xfId="1129"/>
    <cellStyle name="Comma 17 5" xfId="2031"/>
    <cellStyle name="Comma 17_TH Nguon NTM 2014" xfId="1130"/>
    <cellStyle name="Comma 18" xfId="1131"/>
    <cellStyle name="Comma 18 2" xfId="1132"/>
    <cellStyle name="Comma 18 3" xfId="2032"/>
    <cellStyle name="Comma 18 4" xfId="2033"/>
    <cellStyle name="Comma 18 5" xfId="2034"/>
    <cellStyle name="Comma 18 6" xfId="2035"/>
    <cellStyle name="Comma 19" xfId="1133"/>
    <cellStyle name="Comma 19 2" xfId="1134"/>
    <cellStyle name="Comma 19 2 2" xfId="1135"/>
    <cellStyle name="Comma 2" xfId="1136"/>
    <cellStyle name="Comma 2 10" xfId="1137"/>
    <cellStyle name="Comma 2 11" xfId="1138"/>
    <cellStyle name="Comma 2 12" xfId="1139"/>
    <cellStyle name="Comma 2 13" xfId="1140"/>
    <cellStyle name="Comma 2 14" xfId="1141"/>
    <cellStyle name="Comma 2 15" xfId="1142"/>
    <cellStyle name="Comma 2 16" xfId="1143"/>
    <cellStyle name="Comma 2 17" xfId="1144"/>
    <cellStyle name="Comma 2 18" xfId="1145"/>
    <cellStyle name="Comma 2 19" xfId="1146"/>
    <cellStyle name="Comma 2 2" xfId="1147"/>
    <cellStyle name="Comma 2 2 2" xfId="1148"/>
    <cellStyle name="Comma 2 20" xfId="1149"/>
    <cellStyle name="Comma 2 21" xfId="1150"/>
    <cellStyle name="Comma 2 22" xfId="1151"/>
    <cellStyle name="Comma 2 23" xfId="1152"/>
    <cellStyle name="Comma 2 24" xfId="1153"/>
    <cellStyle name="Comma 2 25" xfId="1154"/>
    <cellStyle name="Comma 2 26" xfId="1155"/>
    <cellStyle name="Comma 2 27" xfId="1156"/>
    <cellStyle name="Comma 2 28" xfId="1157"/>
    <cellStyle name="Comma 2 29" xfId="1158"/>
    <cellStyle name="Comma 2 3" xfId="1159"/>
    <cellStyle name="Comma 2 3 2" xfId="2036"/>
    <cellStyle name="Comma 2 30" xfId="1160"/>
    <cellStyle name="Comma 2 31" xfId="1161"/>
    <cellStyle name="Comma 2 32" xfId="1162"/>
    <cellStyle name="Comma 2 33" xfId="1163"/>
    <cellStyle name="Comma 2 34" xfId="1164"/>
    <cellStyle name="Comma 2 35" xfId="1165"/>
    <cellStyle name="Comma 2 36" xfId="1166"/>
    <cellStyle name="Comma 2 37" xfId="1167"/>
    <cellStyle name="Comma 2 38" xfId="1168"/>
    <cellStyle name="Comma 2 39" xfId="1169"/>
    <cellStyle name="Comma 2 4" xfId="1170"/>
    <cellStyle name="Comma 2 40" xfId="1171"/>
    <cellStyle name="Comma 2 41" xfId="1172"/>
    <cellStyle name="Comma 2 42" xfId="1173"/>
    <cellStyle name="Comma 2 43" xfId="1174"/>
    <cellStyle name="Comma 2 44" xfId="1175"/>
    <cellStyle name="Comma 2 45" xfId="1176"/>
    <cellStyle name="Comma 2 46" xfId="1177"/>
    <cellStyle name="Comma 2 47" xfId="1178"/>
    <cellStyle name="Comma 2 48" xfId="1179"/>
    <cellStyle name="Comma 2 5" xfId="1180"/>
    <cellStyle name="Comma 2 5 2" xfId="1181"/>
    <cellStyle name="Comma 2 6" xfId="1182"/>
    <cellStyle name="Comma 2 7" xfId="1183"/>
    <cellStyle name="Comma 2 8" xfId="1184"/>
    <cellStyle name="Comma 2 9" xfId="1185"/>
    <cellStyle name="Comma 2_Bao cao giai ngan NTM" xfId="1186"/>
    <cellStyle name="Comma 20" xfId="1187"/>
    <cellStyle name="Comma 20 2" xfId="2037"/>
    <cellStyle name="Comma 21" xfId="1188"/>
    <cellStyle name="Comma 21 2" xfId="1189"/>
    <cellStyle name="Comma 21 2 2" xfId="1921"/>
    <cellStyle name="Comma 21 3" xfId="2038"/>
    <cellStyle name="Comma 21 4" xfId="2039"/>
    <cellStyle name="Comma 21 5" xfId="2040"/>
    <cellStyle name="Comma 22" xfId="1190"/>
    <cellStyle name="Comma 22 2" xfId="2041"/>
    <cellStyle name="Comma 22 3" xfId="2042"/>
    <cellStyle name="Comma 22 4" xfId="2043"/>
    <cellStyle name="Comma 22 5" xfId="2044"/>
    <cellStyle name="Comma 23" xfId="1191"/>
    <cellStyle name="Comma 23 2" xfId="2045"/>
    <cellStyle name="Comma 23 3" xfId="2046"/>
    <cellStyle name="Comma 23 4" xfId="2047"/>
    <cellStyle name="Comma 23 5" xfId="2048"/>
    <cellStyle name="Comma 24" xfId="1192"/>
    <cellStyle name="Comma 24 2" xfId="2049"/>
    <cellStyle name="Comma 24 3" xfId="2050"/>
    <cellStyle name="Comma 24 4" xfId="2051"/>
    <cellStyle name="Comma 24 5" xfId="2052"/>
    <cellStyle name="Comma 25" xfId="1193"/>
    <cellStyle name="Comma 25 2" xfId="2053"/>
    <cellStyle name="Comma 26" xfId="1194"/>
    <cellStyle name="Comma 26 2" xfId="1195"/>
    <cellStyle name="Comma 27" xfId="1196"/>
    <cellStyle name="Comma 27 2" xfId="2054"/>
    <cellStyle name="Comma 28" xfId="1197"/>
    <cellStyle name="Comma 28 2" xfId="2055"/>
    <cellStyle name="Comma 29" xfId="1198"/>
    <cellStyle name="Comma 29 2" xfId="2056"/>
    <cellStyle name="Comma 29 3" xfId="2057"/>
    <cellStyle name="Comma 29 4" xfId="2058"/>
    <cellStyle name="Comma 29 5" xfId="2059"/>
    <cellStyle name="Comma 3" xfId="1199"/>
    <cellStyle name="Comma 3 2" xfId="1200"/>
    <cellStyle name="Comma 3 2 2" xfId="2060"/>
    <cellStyle name="Comma 3 3" xfId="1201"/>
    <cellStyle name="Comma 3 3 2" xfId="1202"/>
    <cellStyle name="Comma 3 4" xfId="2061"/>
    <cellStyle name="Comma 3_Bao cao giai ngan NTM" xfId="1203"/>
    <cellStyle name="Comma 30" xfId="1204"/>
    <cellStyle name="Comma 30 2" xfId="2062"/>
    <cellStyle name="Comma 30 3" xfId="2063"/>
    <cellStyle name="Comma 30 4" xfId="2064"/>
    <cellStyle name="Comma 30 5" xfId="2065"/>
    <cellStyle name="Comma 31" xfId="1205"/>
    <cellStyle name="Comma 31 2" xfId="2066"/>
    <cellStyle name="Comma 31 3" xfId="2067"/>
    <cellStyle name="Comma 31 4" xfId="2068"/>
    <cellStyle name="Comma 31 5" xfId="2069"/>
    <cellStyle name="Comma 32" xfId="1922"/>
    <cellStyle name="Comma 32 2" xfId="2070"/>
    <cellStyle name="Comma 32 3" xfId="2071"/>
    <cellStyle name="Comma 33" xfId="1923"/>
    <cellStyle name="Comma 33 2" xfId="1936"/>
    <cellStyle name="Comma 34" xfId="2184"/>
    <cellStyle name="Comma 36" xfId="2072"/>
    <cellStyle name="Comma 36 2" xfId="1937"/>
    <cellStyle name="Comma 37" xfId="2073"/>
    <cellStyle name="Comma 37 2" xfId="1939"/>
    <cellStyle name="Comma 38" xfId="2074"/>
    <cellStyle name="Comma 38 2" xfId="2075"/>
    <cellStyle name="Comma 39" xfId="2076"/>
    <cellStyle name="Comma 39 2" xfId="1938"/>
    <cellStyle name="Comma 4" xfId="1206"/>
    <cellStyle name="Comma 4 2" xfId="1207"/>
    <cellStyle name="Comma 4 2 2" xfId="2077"/>
    <cellStyle name="Comma 4 3" xfId="1208"/>
    <cellStyle name="Comma 4 4" xfId="1209"/>
    <cellStyle name="Comma 4 5" xfId="1210"/>
    <cellStyle name="Comma 4_Bao cao giai ngan NTM" xfId="1211"/>
    <cellStyle name="Comma 40" xfId="2078"/>
    <cellStyle name="Comma 5" xfId="1212"/>
    <cellStyle name="Comma 5 2" xfId="1213"/>
    <cellStyle name="Comma 5 2 2" xfId="2079"/>
    <cellStyle name="Comma 5 3" xfId="2080"/>
    <cellStyle name="Comma 5_Bao cao giai ngan NTM" xfId="1214"/>
    <cellStyle name="Comma 6" xfId="1215"/>
    <cellStyle name="Comma 6 2" xfId="1216"/>
    <cellStyle name="Comma 6 2 2" xfId="2081"/>
    <cellStyle name="Comma 6 3" xfId="2082"/>
    <cellStyle name="Comma 6_Bieu tong hop" xfId="1217"/>
    <cellStyle name="Comma 7" xfId="1218"/>
    <cellStyle name="Comma 8" xfId="1219"/>
    <cellStyle name="Comma 9" xfId="1220"/>
    <cellStyle name="comma zerodec" xfId="1221"/>
    <cellStyle name="Comma0" xfId="1222"/>
    <cellStyle name="Comma12" xfId="1223"/>
    <cellStyle name="Comma4" xfId="1224"/>
    <cellStyle name="Copied" xfId="1225"/>
    <cellStyle name="COST1" xfId="1226"/>
    <cellStyle name="Co聭ma_Sheet1" xfId="1227"/>
    <cellStyle name="Cࡵrrency_Sheet1_PRODUCTĠ" xfId="1228"/>
    <cellStyle name="_x0001_CS_x0006_RMO[" xfId="1229"/>
    <cellStyle name="_x0001_CS_x0006_RMO_" xfId="1230"/>
    <cellStyle name="CT1" xfId="1231"/>
    <cellStyle name="CT2" xfId="1232"/>
    <cellStyle name="CT4" xfId="1233"/>
    <cellStyle name="CT5" xfId="1234"/>
    <cellStyle name="ct7" xfId="1235"/>
    <cellStyle name="ct8" xfId="1236"/>
    <cellStyle name="cth1" xfId="1237"/>
    <cellStyle name="Cthuc" xfId="1238"/>
    <cellStyle name="Cthuc1" xfId="1239"/>
    <cellStyle name="Currency [00]" xfId="1240"/>
    <cellStyle name="Currency 2" xfId="1241"/>
    <cellStyle name="Currency0" xfId="1242"/>
    <cellStyle name="Currency1" xfId="1243"/>
    <cellStyle name="d" xfId="1248"/>
    <cellStyle name="d%" xfId="1249"/>
    <cellStyle name="d_Phụ luc goi 5" xfId="1250"/>
    <cellStyle name="D1" xfId="1251"/>
    <cellStyle name="Date" xfId="1252"/>
    <cellStyle name="Date Short" xfId="1253"/>
    <cellStyle name="Đầu ra" xfId="1295"/>
    <cellStyle name="Đầu vào" xfId="1296"/>
    <cellStyle name="Đề mục 1" xfId="1297"/>
    <cellStyle name="Đề mục 2" xfId="1298"/>
    <cellStyle name="Đề mục 3" xfId="1299"/>
    <cellStyle name="Đề mục 4" xfId="1300"/>
    <cellStyle name="Dezimal [0]_ALLE_ITEMS_280800_EV_NL" xfId="1254"/>
    <cellStyle name="Dezimal_AKE_100N" xfId="1255"/>
    <cellStyle name="Dg" xfId="1256"/>
    <cellStyle name="Dgia" xfId="1257"/>
    <cellStyle name="_x0001_dÏÈ¹ " xfId="1258"/>
    <cellStyle name="_x0001_dÏÈ¹_" xfId="1259"/>
    <cellStyle name="Dollar (zero dec)" xfId="1260"/>
    <cellStyle name="Don gia" xfId="1261"/>
    <cellStyle name="DuToanBXD" xfId="1262"/>
    <cellStyle name="Dziesi?tny [0]_Invoices2001Slovakia" xfId="1263"/>
    <cellStyle name="Dziesi?tny_Invoices2001Slovakia" xfId="1264"/>
    <cellStyle name="Dziesietny [0]_Invoices2001Slovakia" xfId="1265"/>
    <cellStyle name="Dziesiętny [0]_Invoices2001Slovakia" xfId="1266"/>
    <cellStyle name="Dziesietny [0]_Invoices2001Slovakia_Book1" xfId="1267"/>
    <cellStyle name="Dziesiętny [0]_Invoices2001Slovakia_Book1" xfId="1268"/>
    <cellStyle name="Dziesietny [0]_Invoices2001Slovakia_Book1_Tong hop Cac tuyen(9-1-06)" xfId="1269"/>
    <cellStyle name="Dziesiętny [0]_Invoices2001Slovakia_Book1_Tong hop Cac tuyen(9-1-06)" xfId="1270"/>
    <cellStyle name="Dziesietny [0]_Invoices2001Slovakia_KL K.C mat duong" xfId="1271"/>
    <cellStyle name="Dziesiętny [0]_Invoices2001Slovakia_Nhalamviec VTC(25-1-05)" xfId="1272"/>
    <cellStyle name="Dziesietny [0]_Invoices2001Slovakia_TDT KHANH HOA" xfId="1273"/>
    <cellStyle name="Dziesiętny [0]_Invoices2001Slovakia_TDT KHANH HOA" xfId="1274"/>
    <cellStyle name="Dziesietny [0]_Invoices2001Slovakia_TDT KHANH HOA_Tong hop Cac tuyen(9-1-06)" xfId="1275"/>
    <cellStyle name="Dziesiętny [0]_Invoices2001Slovakia_TDT KHANH HOA_Tong hop Cac tuyen(9-1-06)" xfId="1276"/>
    <cellStyle name="Dziesietny [0]_Invoices2001Slovakia_TDT quangngai" xfId="1277"/>
    <cellStyle name="Dziesiętny [0]_Invoices2001Slovakia_TDT quangngai" xfId="1278"/>
    <cellStyle name="Dziesietny [0]_Invoices2001Slovakia_Tong hop Cac tuyen(9-1-06)" xfId="1279"/>
    <cellStyle name="Dziesietny_Invoices2001Slovakia" xfId="1280"/>
    <cellStyle name="Dziesiętny_Invoices2001Slovakia" xfId="1281"/>
    <cellStyle name="Dziesietny_Invoices2001Slovakia_Book1" xfId="1282"/>
    <cellStyle name="Dziesiętny_Invoices2001Slovakia_Book1" xfId="1283"/>
    <cellStyle name="Dziesietny_Invoices2001Slovakia_Book1_Tong hop Cac tuyen(9-1-06)" xfId="1284"/>
    <cellStyle name="Dziesiętny_Invoices2001Slovakia_Book1_Tong hop Cac tuyen(9-1-06)" xfId="1285"/>
    <cellStyle name="Dziesietny_Invoices2001Slovakia_KL K.C mat duong" xfId="1286"/>
    <cellStyle name="Dziesiętny_Invoices2001Slovakia_Nhalamviec VTC(25-1-05)" xfId="1287"/>
    <cellStyle name="Dziesietny_Invoices2001Slovakia_TDT KHANH HOA" xfId="1288"/>
    <cellStyle name="Dziesiętny_Invoices2001Slovakia_TDT KHANH HOA" xfId="1289"/>
    <cellStyle name="Dziesietny_Invoices2001Slovakia_TDT KHANH HOA_Tong hop Cac tuyen(9-1-06)" xfId="1290"/>
    <cellStyle name="Dziesiętny_Invoices2001Slovakia_TDT KHANH HOA_Tong hop Cac tuyen(9-1-06)" xfId="1291"/>
    <cellStyle name="Dziesietny_Invoices2001Slovakia_TDT quangngai" xfId="1292"/>
    <cellStyle name="Dziesiętny_Invoices2001Slovakia_TDT quangngai" xfId="1293"/>
    <cellStyle name="Dziesietny_Invoices2001Slovakia_Tong hop Cac tuyen(9-1-06)" xfId="1294"/>
    <cellStyle name="e" xfId="1301"/>
    <cellStyle name="eeee" xfId="1302"/>
    <cellStyle name="Enter Currency (0)" xfId="1303"/>
    <cellStyle name="Enter Currency (2)" xfId="1304"/>
    <cellStyle name="Enter Units (0)" xfId="1305"/>
    <cellStyle name="Enter Units (1)" xfId="1306"/>
    <cellStyle name="Enter Units (2)" xfId="1307"/>
    <cellStyle name="Entered" xfId="1308"/>
    <cellStyle name="Euro" xfId="1309"/>
    <cellStyle name="Explanatory Text 2" xfId="1310"/>
    <cellStyle name="f" xfId="1311"/>
    <cellStyle name="Fixed" xfId="1312"/>
    <cellStyle name="Font Britannic16" xfId="1313"/>
    <cellStyle name="Font Britannic18" xfId="1314"/>
    <cellStyle name="Font CenturyCond 18" xfId="1315"/>
    <cellStyle name="Font Cond20" xfId="1316"/>
    <cellStyle name="Font LucidaSans16" xfId="1317"/>
    <cellStyle name="Font NewCenturyCond18" xfId="1318"/>
    <cellStyle name="Font Ottawa14" xfId="1319"/>
    <cellStyle name="Font Ottawa16" xfId="1320"/>
    <cellStyle name="Ghi chú" xfId="1321"/>
    <cellStyle name="Good 2" xfId="1322"/>
    <cellStyle name="Grey" xfId="1323"/>
    <cellStyle name="Group" xfId="1324"/>
    <cellStyle name="H" xfId="1325"/>
    <cellStyle name="ha" xfId="1326"/>
    <cellStyle name="Head 1" xfId="1327"/>
    <cellStyle name="HEADER" xfId="1328"/>
    <cellStyle name="Header1" xfId="1329"/>
    <cellStyle name="Header2" xfId="1330"/>
    <cellStyle name="Header2 2" xfId="2083"/>
    <cellStyle name="Header2_GTNT 2018" xfId="2084"/>
    <cellStyle name="Heading 1 2" xfId="1331"/>
    <cellStyle name="Heading 1 3" xfId="1332"/>
    <cellStyle name="Heading 2 2" xfId="1333"/>
    <cellStyle name="Heading 2 3" xfId="1334"/>
    <cellStyle name="Heading 3 2" xfId="1335"/>
    <cellStyle name="Heading 4 2" xfId="1336"/>
    <cellStyle name="Heading1" xfId="1337"/>
    <cellStyle name="Heading2" xfId="1338"/>
    <cellStyle name="HEADINGS" xfId="1339"/>
    <cellStyle name="HEADINGSTOP" xfId="1340"/>
    <cellStyle name="headoption" xfId="1341"/>
    <cellStyle name="Hoa-Scholl" xfId="1342"/>
    <cellStyle name="Hoa-Scholl 2" xfId="2085"/>
    <cellStyle name="Hoa-Scholl_GTNT 2018" xfId="2086"/>
    <cellStyle name="HUY" xfId="1343"/>
    <cellStyle name="i phÝ kh¸c_B¶ng 2" xfId="1344"/>
    <cellStyle name="I.3" xfId="1345"/>
    <cellStyle name="i·0" xfId="1346"/>
    <cellStyle name="_x0001_í½?" xfId="1347"/>
    <cellStyle name="ï-¾È»ê_BiÓu TB" xfId="1348"/>
    <cellStyle name="_x0001_íå_x001b_ô " xfId="1349"/>
    <cellStyle name="_x0001_íå_x001b_ô_" xfId="1350"/>
    <cellStyle name="Input [yellow]" xfId="1351"/>
    <cellStyle name="Input [yellow] 2" xfId="2087"/>
    <cellStyle name="Input 2" xfId="1352"/>
    <cellStyle name="Input 2 2" xfId="2088"/>
    <cellStyle name="Input 2_GTNT 2018" xfId="2089"/>
    <cellStyle name="Input Cells" xfId="1353"/>
    <cellStyle name="k" xfId="1354"/>
    <cellStyle name="kh¸c_Bang Chi tieu" xfId="1356"/>
    <cellStyle name="khanh" xfId="1357"/>
    <cellStyle name="khung" xfId="1358"/>
    <cellStyle name="Kiểm tra Ô" xfId="1355"/>
    <cellStyle name="Ledger 17 x 11 in" xfId="1359"/>
    <cellStyle name="Ledger 17 x 11 in 2" xfId="1360"/>
    <cellStyle name="Ledger 17 x 11 in 2 2" xfId="1361"/>
    <cellStyle name="Ledger 17 x 11 in 3" xfId="1362"/>
    <cellStyle name="Ledger 17 x 11 in 4" xfId="1363"/>
    <cellStyle name="Ledger 17 x 11 in_Bao cao giai ngan NTM" xfId="1364"/>
    <cellStyle name="Lien hypertexte" xfId="1365"/>
    <cellStyle name="Link Currency (0)" xfId="1366"/>
    <cellStyle name="Link Currency (2)" xfId="1367"/>
    <cellStyle name="Link Units (0)" xfId="1368"/>
    <cellStyle name="Link Units (1)" xfId="1369"/>
    <cellStyle name="Link Units (2)" xfId="1370"/>
    <cellStyle name="Linked Cell 2" xfId="1371"/>
    <cellStyle name="Linked Cells" xfId="1372"/>
    <cellStyle name="luc" xfId="1373"/>
    <cellStyle name="luc2" xfId="1374"/>
    <cellStyle name="manhcuong" xfId="1375"/>
    <cellStyle name="MAU" xfId="1376"/>
    <cellStyle name="Migliaia (0)_CALPREZZ" xfId="1377"/>
    <cellStyle name="Migliaia_ PESO ELETTR." xfId="1378"/>
    <cellStyle name="Millares [0]_Well Timing" xfId="1379"/>
    <cellStyle name="Millares_Well Timing" xfId="1380"/>
    <cellStyle name="Milliers [0]_      " xfId="1381"/>
    <cellStyle name="Milliers_      " xfId="1382"/>
    <cellStyle name="Môc" xfId="1393"/>
    <cellStyle name="Model" xfId="1383"/>
    <cellStyle name="moi" xfId="1384"/>
    <cellStyle name="moi 2" xfId="1385"/>
    <cellStyle name="moi 3" xfId="1386"/>
    <cellStyle name="moi 3 2" xfId="2090"/>
    <cellStyle name="moi 3 3" xfId="2091"/>
    <cellStyle name="moi 3 4" xfId="2092"/>
    <cellStyle name="moi 3 5" xfId="2093"/>
    <cellStyle name="moi_Danh sach cac xa chua duoc nhan do dau tai tro" xfId="1924"/>
    <cellStyle name="Mon?aire [0]_!!!GO" xfId="1387"/>
    <cellStyle name="Mon?aire_!!!GO" xfId="1388"/>
    <cellStyle name="Moneda [0]_Well Timing" xfId="1389"/>
    <cellStyle name="Moneda_Well Timing" xfId="1390"/>
    <cellStyle name="Monétaire [0]_      " xfId="1391"/>
    <cellStyle name="Monétaire_      " xfId="1392"/>
    <cellStyle name="n" xfId="1394"/>
    <cellStyle name="n1" xfId="1395"/>
    <cellStyle name="Neutral 2" xfId="1396"/>
    <cellStyle name="New" xfId="1397"/>
    <cellStyle name="New Times Roman" xfId="1398"/>
    <cellStyle name="New_Danh sach cac xa chua duoc nhan do dau tai tro" xfId="1925"/>
    <cellStyle name="Nhấn1" xfId="1548"/>
    <cellStyle name="Nhấn2" xfId="1549"/>
    <cellStyle name="Nhấn3" xfId="1550"/>
    <cellStyle name="Nhấn4" xfId="1551"/>
    <cellStyle name="Nhấn5" xfId="1552"/>
    <cellStyle name="Nhấn6" xfId="1553"/>
    <cellStyle name="no dec" xfId="1399"/>
    <cellStyle name="ÑONVÒ" xfId="1400"/>
    <cellStyle name="Normal" xfId="0" builtinId="0"/>
    <cellStyle name="Normal - Style1" xfId="1401"/>
    <cellStyle name="Normal - Style1 2" xfId="1402"/>
    <cellStyle name="Normal - Style1 3" xfId="1403"/>
    <cellStyle name="Normal - Style1 3 2" xfId="2094"/>
    <cellStyle name="Normal - Style1 3 3" xfId="2095"/>
    <cellStyle name="Normal - Style1 3 4" xfId="2096"/>
    <cellStyle name="Normal - Style1 3 5" xfId="2097"/>
    <cellStyle name="Normal - Style1_TH Nguon NTM 2014" xfId="1404"/>
    <cellStyle name="Normal - 유형1" xfId="1405"/>
    <cellStyle name="Normal 10" xfId="1406"/>
    <cellStyle name="Normal 10 2" xfId="1407"/>
    <cellStyle name="Normal 11" xfId="1408"/>
    <cellStyle name="Normal 11 2" xfId="2098"/>
    <cellStyle name="Normal 12" xfId="1409"/>
    <cellStyle name="Normal 13" xfId="1410"/>
    <cellStyle name="Normal 14" xfId="1411"/>
    <cellStyle name="Normal 15" xfId="1412"/>
    <cellStyle name="Normal 16" xfId="1413"/>
    <cellStyle name="Normal 17" xfId="1414"/>
    <cellStyle name="Normal 18" xfId="1415"/>
    <cellStyle name="Normal 18 2" xfId="1416"/>
    <cellStyle name="Normal 18 2 2" xfId="1417"/>
    <cellStyle name="Normal 18 3" xfId="2099"/>
    <cellStyle name="Normal 18 4" xfId="2100"/>
    <cellStyle name="Normal 18 5" xfId="2101"/>
    <cellStyle name="Normal 19" xfId="1418"/>
    <cellStyle name="Normal 19 2" xfId="1419"/>
    <cellStyle name="Normal 19_TIEU CHI 20.5" xfId="1420"/>
    <cellStyle name="Normal 2" xfId="1421"/>
    <cellStyle name="Normal 2 10" xfId="1422"/>
    <cellStyle name="Normal 2 11" xfId="1423"/>
    <cellStyle name="Normal 2 12" xfId="1424"/>
    <cellStyle name="Normal 2 13" xfId="1425"/>
    <cellStyle name="Normal 2 14" xfId="1426"/>
    <cellStyle name="Normal 2 15" xfId="1427"/>
    <cellStyle name="Normal 2 16" xfId="1428"/>
    <cellStyle name="Normal 2 17" xfId="1429"/>
    <cellStyle name="Normal 2 18" xfId="1430"/>
    <cellStyle name="Normal 2 19" xfId="1431"/>
    <cellStyle name="Normal 2 2" xfId="1432"/>
    <cellStyle name="Normal 2 2 2" xfId="1433"/>
    <cellStyle name="Normal 2 2 2 2" xfId="1434"/>
    <cellStyle name="Normal 2 2 3" xfId="1435"/>
    <cellStyle name="Normal 2 2_Danh sach cac xa chua duoc nhan do dau tai tro" xfId="1926"/>
    <cellStyle name="Normal 2 20" xfId="1436"/>
    <cellStyle name="Normal 2 21" xfId="1437"/>
    <cellStyle name="Normal 2 22" xfId="1438"/>
    <cellStyle name="Normal 2 23" xfId="1439"/>
    <cellStyle name="Normal 2 24" xfId="1440"/>
    <cellStyle name="Normal 2 25" xfId="1441"/>
    <cellStyle name="Normal 2 26" xfId="1442"/>
    <cellStyle name="Normal 2 27" xfId="1443"/>
    <cellStyle name="Normal 2 28" xfId="1444"/>
    <cellStyle name="Normal 2 29" xfId="1445"/>
    <cellStyle name="Normal 2 3" xfId="1446"/>
    <cellStyle name="Normal 2 3 2" xfId="1447"/>
    <cellStyle name="Normal 2 3_Bieu tong hop" xfId="1448"/>
    <cellStyle name="Normal 2 30" xfId="1449"/>
    <cellStyle name="Normal 2 31" xfId="1450"/>
    <cellStyle name="Normal 2 32" xfId="1451"/>
    <cellStyle name="Normal 2 33" xfId="1452"/>
    <cellStyle name="Normal 2 34" xfId="1453"/>
    <cellStyle name="Normal 2 35" xfId="1454"/>
    <cellStyle name="Normal 2 4" xfId="1455"/>
    <cellStyle name="Normal 2 4 2" xfId="1456"/>
    <cellStyle name="Normal 2 5" xfId="1457"/>
    <cellStyle name="Normal 2 5 2" xfId="1458"/>
    <cellStyle name="Normal 2 6" xfId="1459"/>
    <cellStyle name="Normal 2 7" xfId="1460"/>
    <cellStyle name="Normal 2 8" xfId="1461"/>
    <cellStyle name="Normal 2 9" xfId="1462"/>
    <cellStyle name="Normal 2_B 11" xfId="1463"/>
    <cellStyle name="Normal 2_So lieu mo hinh" xfId="1464"/>
    <cellStyle name="Normal 20" xfId="1465"/>
    <cellStyle name="Normal 20 2" xfId="1466"/>
    <cellStyle name="Normal 20 2 2" xfId="1927"/>
    <cellStyle name="Normal 20 2 3" xfId="2102"/>
    <cellStyle name="Normal 20 2 4" xfId="2103"/>
    <cellStyle name="Normal 20 2 5" xfId="2104"/>
    <cellStyle name="Normal 20 3" xfId="1467"/>
    <cellStyle name="Normal 20_GTNT 2018" xfId="2105"/>
    <cellStyle name="Normal 21" xfId="1468"/>
    <cellStyle name="Normal 21 2" xfId="1469"/>
    <cellStyle name="Normal 21 2 2" xfId="2106"/>
    <cellStyle name="Normal 21 3" xfId="2107"/>
    <cellStyle name="Normal 21 4" xfId="2108"/>
    <cellStyle name="Normal 21 5" xfId="2109"/>
    <cellStyle name="Normal 22" xfId="1470"/>
    <cellStyle name="Normal 22 2" xfId="2110"/>
    <cellStyle name="Normal 22 3" xfId="2111"/>
    <cellStyle name="Normal 22 4" xfId="2112"/>
    <cellStyle name="Normal 22 5" xfId="2113"/>
    <cellStyle name="Normal 23" xfId="1471"/>
    <cellStyle name="Normal 23 2" xfId="2114"/>
    <cellStyle name="Normal 23 3" xfId="2115"/>
    <cellStyle name="Normal 23 4" xfId="2116"/>
    <cellStyle name="Normal 23 5" xfId="2117"/>
    <cellStyle name="Normal 24" xfId="1472"/>
    <cellStyle name="Normal 24 2" xfId="2118"/>
    <cellStyle name="Normal 25" xfId="1473"/>
    <cellStyle name="Normal 25 2" xfId="2119"/>
    <cellStyle name="Normal 26" xfId="1474"/>
    <cellStyle name="Normal 26 2" xfId="2120"/>
    <cellStyle name="Normal 26 3" xfId="2121"/>
    <cellStyle name="Normal 26 4" xfId="2122"/>
    <cellStyle name="Normal 26 5" xfId="2123"/>
    <cellStyle name="Normal 27" xfId="1475"/>
    <cellStyle name="Normal 27 2" xfId="2124"/>
    <cellStyle name="Normal 27 3" xfId="2125"/>
    <cellStyle name="Normal 27 4" xfId="2126"/>
    <cellStyle name="Normal 27 5" xfId="2127"/>
    <cellStyle name="Normal 28" xfId="1476"/>
    <cellStyle name="Normal 28 2" xfId="2128"/>
    <cellStyle name="Normal 28 3" xfId="2129"/>
    <cellStyle name="Normal 28 4" xfId="2130"/>
    <cellStyle name="Normal 28 5" xfId="2131"/>
    <cellStyle name="Normal 29" xfId="1477"/>
    <cellStyle name="Normal 29 2" xfId="1478"/>
    <cellStyle name="Normal 3" xfId="1479"/>
    <cellStyle name="Normal 3 10" xfId="1480"/>
    <cellStyle name="Normal 3 11" xfId="1481"/>
    <cellStyle name="Normal 3 12" xfId="1482"/>
    <cellStyle name="Normal 3 13" xfId="1483"/>
    <cellStyle name="Normal 3 14" xfId="1484"/>
    <cellStyle name="Normal 3 15" xfId="1485"/>
    <cellStyle name="Normal 3 16" xfId="1486"/>
    <cellStyle name="Normal 3 17" xfId="1487"/>
    <cellStyle name="Normal 3 18" xfId="1488"/>
    <cellStyle name="Normal 3 19" xfId="1489"/>
    <cellStyle name="Normal 3 2" xfId="1490"/>
    <cellStyle name="Normal 3 2 2" xfId="1491"/>
    <cellStyle name="Normal 3 2 2 2" xfId="1492"/>
    <cellStyle name="Normal 3 2_Bieu tong hop" xfId="1493"/>
    <cellStyle name="Normal 3 20" xfId="1494"/>
    <cellStyle name="Normal 3 21" xfId="1495"/>
    <cellStyle name="Normal 3 22" xfId="1496"/>
    <cellStyle name="Normal 3 23" xfId="1497"/>
    <cellStyle name="Normal 3 24" xfId="1498"/>
    <cellStyle name="Normal 3 25" xfId="1499"/>
    <cellStyle name="Normal 3 26" xfId="1500"/>
    <cellStyle name="Normal 3 27" xfId="1501"/>
    <cellStyle name="Normal 3 28" xfId="1502"/>
    <cellStyle name="Normal 3 29" xfId="1503"/>
    <cellStyle name="Normal 3 3" xfId="1504"/>
    <cellStyle name="Normal 3 30" xfId="1505"/>
    <cellStyle name="Normal 3 4" xfId="1506"/>
    <cellStyle name="Normal 3 4 2" xfId="1507"/>
    <cellStyle name="Normal 3 5" xfId="1508"/>
    <cellStyle name="Normal 3 6" xfId="1509"/>
    <cellStyle name="Normal 3 7" xfId="1510"/>
    <cellStyle name="Normal 3 8" xfId="1511"/>
    <cellStyle name="Normal 3 9" xfId="1512"/>
    <cellStyle name="Normal 3_Bieu HN truc tuyen ngay 11.2" xfId="1513"/>
    <cellStyle name="Normal 3_Đường BTXM 17-4" xfId="1935"/>
    <cellStyle name="Normal 30" xfId="1514"/>
    <cellStyle name="Normal 31" xfId="1515"/>
    <cellStyle name="Normal 31 2" xfId="2132"/>
    <cellStyle name="Normal 32" xfId="1516"/>
    <cellStyle name="Normal 32 2" xfId="2133"/>
    <cellStyle name="Normal 33" xfId="1517"/>
    <cellStyle name="Normal 33 2" xfId="2134"/>
    <cellStyle name="Normal 33 3" xfId="2135"/>
    <cellStyle name="Normal 33 4" xfId="2136"/>
    <cellStyle name="Normal 33 5" xfId="2137"/>
    <cellStyle name="Normal 34" xfId="1518"/>
    <cellStyle name="Normal 34 2" xfId="2138"/>
    <cellStyle name="Normal 34 3" xfId="2139"/>
    <cellStyle name="Normal 34 4" xfId="2140"/>
    <cellStyle name="Normal 34 5" xfId="2141"/>
    <cellStyle name="Normal 35" xfId="1519"/>
    <cellStyle name="Normal 35 2" xfId="2142"/>
    <cellStyle name="Normal 35 3" xfId="2143"/>
    <cellStyle name="Normal 35 4" xfId="2144"/>
    <cellStyle name="Normal 35 5" xfId="2145"/>
    <cellStyle name="Normal 36" xfId="1928"/>
    <cellStyle name="Normal 36 2" xfId="2146"/>
    <cellStyle name="Normal 36 3" xfId="2147"/>
    <cellStyle name="Normal 36 4" xfId="2148"/>
    <cellStyle name="Normal 37" xfId="1929"/>
    <cellStyle name="Normal 37 2" xfId="2149"/>
    <cellStyle name="Normal 37 3" xfId="2150"/>
    <cellStyle name="Normal 38" xfId="1930"/>
    <cellStyle name="Normal 38 2" xfId="2151"/>
    <cellStyle name="Normal 38 3" xfId="2152"/>
    <cellStyle name="Normal 39" xfId="2153"/>
    <cellStyle name="Normal 4" xfId="1520"/>
    <cellStyle name="Normal 4 2" xfId="1521"/>
    <cellStyle name="Normal 4 3" xfId="1522"/>
    <cellStyle name="Normal 4 4" xfId="1523"/>
    <cellStyle name="Normal 4 4 2" xfId="1524"/>
    <cellStyle name="Normal 4 5" xfId="1525"/>
    <cellStyle name="Normal 4 6" xfId="1931"/>
    <cellStyle name="Normal 4_Bao cao giai ngan NTM" xfId="1526"/>
    <cellStyle name="Normal 40" xfId="2154"/>
    <cellStyle name="Normal 41" xfId="1932"/>
    <cellStyle name="Normal 42" xfId="2155"/>
    <cellStyle name="Normal 43" xfId="2156"/>
    <cellStyle name="Normal 44" xfId="2157"/>
    <cellStyle name="Normal 45" xfId="1933"/>
    <cellStyle name="Normal 46" xfId="2182"/>
    <cellStyle name="Normal 47" xfId="2183"/>
    <cellStyle name="Normal 5" xfId="1527"/>
    <cellStyle name="Normal 5 2" xfId="1528"/>
    <cellStyle name="Normal 5_Bao cao giai ngan NTM" xfId="1529"/>
    <cellStyle name="Normal 59" xfId="1530"/>
    <cellStyle name="Normal 6" xfId="1531"/>
    <cellStyle name="Normal 6 2" xfId="1532"/>
    <cellStyle name="Normal 6_Bieu tong hop" xfId="1533"/>
    <cellStyle name="Normal 7" xfId="1534"/>
    <cellStyle name="Normal 7 2" xfId="2158"/>
    <cellStyle name="Normal 8" xfId="1535"/>
    <cellStyle name="Normal 8 2" xfId="2159"/>
    <cellStyle name="Normal 9" xfId="1536"/>
    <cellStyle name="Normal 9 2" xfId="1537"/>
    <cellStyle name="Normal 9 2 2" xfId="1538"/>
    <cellStyle name="Normal 9 3" xfId="1539"/>
    <cellStyle name="Normal 9_B 11" xfId="1540"/>
    <cellStyle name="Normal_Ky Anh" xfId="1541"/>
    <cellStyle name="Normal_Sheet1 3" xfId="1542"/>
    <cellStyle name="Normal1" xfId="1543"/>
    <cellStyle name="Normale_ PESO ELETTR." xfId="1544"/>
    <cellStyle name="Normalny_Cennik obowiazuje od 06-08-2001 r (1)" xfId="1545"/>
    <cellStyle name="Note 2" xfId="1546"/>
    <cellStyle name="Note 2 2" xfId="2160"/>
    <cellStyle name="Note 2_GTNT 2018" xfId="2161"/>
    <cellStyle name="NWM" xfId="1547"/>
    <cellStyle name="Ô Được nối kết" xfId="1563"/>
    <cellStyle name="Œ…‹æØ‚è [0.00]_laroux" xfId="1554"/>
    <cellStyle name="Œ…‹æØ‚è_laroux" xfId="1555"/>
    <cellStyle name="oft Excel]_x000d__x000a_Comment=open=/f ‚ðw’è‚·‚é‚ÆAƒ†[ƒU[’è‹`ŠÖ”‚ðŠÖ”“\‚è•t‚¯‚Ìˆê——‚É“o˜^‚·‚é‚±‚Æ‚ª‚Å‚«‚Ü‚·B_x000d__x000a_Maximized" xfId="1556"/>
    <cellStyle name="oft Excel]_x000d__x000a_Comment=open=/f ‚ðŽw’è‚·‚é‚ÆAƒ†[ƒU[’è‹`ŠÖ”‚ðŠÖ”“\‚è•t‚¯‚Ìˆê——‚É“o˜^‚·‚é‚±‚Æ‚ª‚Å‚«‚Ü‚·B_x000d__x000a_Maximized" xfId="1557"/>
    <cellStyle name="oft Excel]_x000d__x000a_Comment=The open=/f lines load custom functions into the Paste Function list._x000d__x000a_Maximized=2_x000d__x000a_Basics=1_x000d__x000a_A" xfId="1558"/>
    <cellStyle name="oft Excel]_x000d__x000a_Comment=The open=/f lines load custom functions into the Paste Function list._x000d__x000a_Maximized=3_x000d__x000a_Basics=1_x000d__x000a_A" xfId="1559"/>
    <cellStyle name="omma [0]_Mktg Prog" xfId="1560"/>
    <cellStyle name="ormal_Sheet1_1" xfId="1561"/>
    <cellStyle name="Output 2" xfId="1562"/>
    <cellStyle name="Output 2 2" xfId="2162"/>
    <cellStyle name="Output 2_GTNT 2018" xfId="2163"/>
    <cellStyle name="Pattern" xfId="1564"/>
    <cellStyle name="per.style" xfId="1565"/>
    <cellStyle name="Percent [0]" xfId="1566"/>
    <cellStyle name="Percent [00]" xfId="1567"/>
    <cellStyle name="Percent [2]" xfId="1568"/>
    <cellStyle name="Percent [2] 2" xfId="1569"/>
    <cellStyle name="Percent [2] 3" xfId="1570"/>
    <cellStyle name="Percent [2] 3 2" xfId="2164"/>
    <cellStyle name="Percent [2] 3 3" xfId="2165"/>
    <cellStyle name="Percent [2] 3 4" xfId="2166"/>
    <cellStyle name="Percent [2] 3 5" xfId="2167"/>
    <cellStyle name="Percent 10" xfId="1571"/>
    <cellStyle name="Percent 10 2" xfId="2168"/>
    <cellStyle name="Percent 11" xfId="1572"/>
    <cellStyle name="Percent 11 2" xfId="2169"/>
    <cellStyle name="Percent 2" xfId="1573"/>
    <cellStyle name="Percent 2 2" xfId="1574"/>
    <cellStyle name="Percent 2 2 2" xfId="1934"/>
    <cellStyle name="Percent 3" xfId="1575"/>
    <cellStyle name="Percent 3 2" xfId="1576"/>
    <cellStyle name="Percent 4" xfId="1577"/>
    <cellStyle name="Percent 4 2" xfId="1578"/>
    <cellStyle name="Percent 4 2 2" xfId="1579"/>
    <cellStyle name="Percent 4 3" xfId="1580"/>
    <cellStyle name="Percent 4 4" xfId="2170"/>
    <cellStyle name="Percent 4 5" xfId="2171"/>
    <cellStyle name="Percent 5" xfId="1581"/>
    <cellStyle name="Percent 5 2" xfId="2172"/>
    <cellStyle name="Percent 5 3" xfId="2173"/>
    <cellStyle name="Percent 5 4" xfId="2174"/>
    <cellStyle name="Percent 5 5" xfId="2175"/>
    <cellStyle name="Percent 6" xfId="1582"/>
    <cellStyle name="Percent 6 2" xfId="2176"/>
    <cellStyle name="Percent 7" xfId="1583"/>
    <cellStyle name="Percent 7 2" xfId="2177"/>
    <cellStyle name="Percent 8" xfId="1584"/>
    <cellStyle name="Percent 8 2" xfId="2178"/>
    <cellStyle name="Percent 9" xfId="1585"/>
    <cellStyle name="Percent 9 2" xfId="2179"/>
    <cellStyle name="PERCENTAGE" xfId="1586"/>
    <cellStyle name="Phong" xfId="1595"/>
    <cellStyle name="PrePop Currency (0)" xfId="1587"/>
    <cellStyle name="PrePop Currency (2)" xfId="1588"/>
    <cellStyle name="PrePop Units (0)" xfId="1589"/>
    <cellStyle name="PrePop Units (1)" xfId="1590"/>
    <cellStyle name="PrePop Units (2)" xfId="1591"/>
    <cellStyle name="pricing" xfId="1592"/>
    <cellStyle name="PSChar" xfId="1593"/>
    <cellStyle name="PSHeading" xfId="1594"/>
    <cellStyle name="Quantity" xfId="1596"/>
    <cellStyle name="regstoresfromspecstores" xfId="1597"/>
    <cellStyle name="RevList" xfId="1598"/>
    <cellStyle name="s" xfId="1599"/>
    <cellStyle name="S—_x0008_" xfId="1600"/>
    <cellStyle name="s]_x000d__x000a_spooler=yes_x000d__x000a_load=_x000d__x000a_Beep=yes_x000d__x000a_NullPort=None_x000d__x000a_BorderWidth=3_x000d__x000a_CursorBlinkRate=1200_x000d__x000a_DoubleClickSpeed=452_x000d__x000a_Programs=co" xfId="1601"/>
    <cellStyle name="S—_x0008__Phụ luc goi 5" xfId="1602"/>
    <cellStyle name="s1" xfId="1603"/>
    <cellStyle name="SAPBEXaggData" xfId="1604"/>
    <cellStyle name="SAPBEXaggDataEmph" xfId="1605"/>
    <cellStyle name="SAPBEXaggItem" xfId="1606"/>
    <cellStyle name="SAPBEXchaText" xfId="1607"/>
    <cellStyle name="SAPBEXexcBad7" xfId="1608"/>
    <cellStyle name="SAPBEXexcBad8" xfId="1609"/>
    <cellStyle name="SAPBEXexcBad9" xfId="1610"/>
    <cellStyle name="SAPBEXexcCritical4" xfId="1611"/>
    <cellStyle name="SAPBEXexcCritical5" xfId="1612"/>
    <cellStyle name="SAPBEXexcCritical6" xfId="1613"/>
    <cellStyle name="SAPBEXexcGood1" xfId="1614"/>
    <cellStyle name="SAPBEXexcGood2" xfId="1615"/>
    <cellStyle name="SAPBEXexcGood3" xfId="1616"/>
    <cellStyle name="SAPBEXfilterDrill" xfId="1617"/>
    <cellStyle name="SAPBEXfilterItem" xfId="1618"/>
    <cellStyle name="SAPBEXfilterText" xfId="1619"/>
    <cellStyle name="SAPBEXformats" xfId="1620"/>
    <cellStyle name="SAPBEXheaderItem" xfId="1621"/>
    <cellStyle name="SAPBEXheaderText" xfId="1622"/>
    <cellStyle name="SAPBEXresData" xfId="1623"/>
    <cellStyle name="SAPBEXresDataEmph" xfId="1624"/>
    <cellStyle name="SAPBEXresItem" xfId="1625"/>
    <cellStyle name="SAPBEXstdData" xfId="1626"/>
    <cellStyle name="SAPBEXstdDataEmph" xfId="1627"/>
    <cellStyle name="SAPBEXstdItem" xfId="1628"/>
    <cellStyle name="SAPBEXtitle" xfId="1629"/>
    <cellStyle name="SAPBEXundefined" xfId="1630"/>
    <cellStyle name="_x0001_sç?" xfId="1631"/>
    <cellStyle name="serJet 1200 Series PCL 6" xfId="1632"/>
    <cellStyle name="SHADEDSTORES" xfId="1633"/>
    <cellStyle name="Siêu nối kết_BANG SO LIEU TONG HOP CAC HO DAN" xfId="1634"/>
    <cellStyle name="songuyen" xfId="1635"/>
    <cellStyle name="specstores" xfId="1636"/>
    <cellStyle name="Standard_AAbgleich" xfId="1637"/>
    <cellStyle name="STTDG" xfId="1638"/>
    <cellStyle name="style" xfId="1639"/>
    <cellStyle name="Style 1" xfId="1640"/>
    <cellStyle name="Style 10" xfId="1641"/>
    <cellStyle name="Style 11" xfId="1642"/>
    <cellStyle name="Style 12" xfId="1643"/>
    <cellStyle name="Style 13" xfId="1644"/>
    <cellStyle name="Style 14" xfId="1645"/>
    <cellStyle name="Style 15" xfId="1646"/>
    <cellStyle name="Style 16" xfId="1647"/>
    <cellStyle name="Style 17" xfId="1648"/>
    <cellStyle name="Style 18" xfId="1649"/>
    <cellStyle name="Style 19" xfId="1650"/>
    <cellStyle name="Style 2" xfId="1651"/>
    <cellStyle name="Style 20" xfId="1652"/>
    <cellStyle name="Style 21" xfId="1653"/>
    <cellStyle name="Style 22" xfId="1654"/>
    <cellStyle name="Style 23" xfId="1655"/>
    <cellStyle name="Style 24" xfId="1656"/>
    <cellStyle name="Style 25" xfId="1657"/>
    <cellStyle name="Style 26" xfId="1658"/>
    <cellStyle name="Style 27" xfId="1659"/>
    <cellStyle name="Style 28" xfId="1660"/>
    <cellStyle name="Style 29" xfId="1661"/>
    <cellStyle name="Style 3" xfId="1662"/>
    <cellStyle name="Style 30" xfId="1663"/>
    <cellStyle name="Style 31" xfId="1664"/>
    <cellStyle name="Style 32" xfId="1665"/>
    <cellStyle name="Style 33" xfId="1666"/>
    <cellStyle name="Style 34" xfId="1667"/>
    <cellStyle name="Style 35" xfId="1668"/>
    <cellStyle name="Style 4" xfId="1669"/>
    <cellStyle name="Style 5" xfId="1670"/>
    <cellStyle name="Style 6" xfId="1671"/>
    <cellStyle name="Style 7" xfId="1672"/>
    <cellStyle name="Style 8" xfId="1673"/>
    <cellStyle name="Style 9" xfId="1674"/>
    <cellStyle name="Style Date" xfId="1675"/>
    <cellStyle name="style_1" xfId="1676"/>
    <cellStyle name="subhead" xfId="1677"/>
    <cellStyle name="Subtotal" xfId="1678"/>
    <cellStyle name="symbol" xfId="1679"/>
    <cellStyle name="T" xfId="1680"/>
    <cellStyle name="T_0D5B6000" xfId="1681"/>
    <cellStyle name="T_AP GIA XA BAO NHAI" xfId="1682"/>
    <cellStyle name="T_Bang ke tra tien Tieu DA GPMB QL70" xfId="1683"/>
    <cellStyle name="T_Bao cao thang G1" xfId="1684"/>
    <cellStyle name="T_Bo sung TT 09 Duong Bac Ngam - Bac Ha sua" xfId="1685"/>
    <cellStyle name="T_Book1" xfId="1686"/>
    <cellStyle name="T_Book1 (version 1)" xfId="1687"/>
    <cellStyle name="T_Book1_1" xfId="1688"/>
    <cellStyle name="T_Book1_1_Book1" xfId="1689"/>
    <cellStyle name="T_Book1_1_Book1_Phụ luc goi 5" xfId="1690"/>
    <cellStyle name="T_Book1_1_Duong Xuan Quang - Thai Nien(408)" xfId="1691"/>
    <cellStyle name="T_Book1_1_Khoi luong" xfId="1692"/>
    <cellStyle name="T_Book1_1_Khoi luong QL8B" xfId="1693"/>
    <cellStyle name="T_Book1_1_Phụ luc goi 5" xfId="1694"/>
    <cellStyle name="T_Book1_1_QL70 lan 3.da t dinh" xfId="1695"/>
    <cellStyle name="T_Book1_1_TDT dieu chinh4.08 (GP-ST)" xfId="1696"/>
    <cellStyle name="T_Book1_1_TDT dieu chinh4.08Xq-Tn" xfId="1697"/>
    <cellStyle name="T_Book1_1_Tong hop" xfId="1698"/>
    <cellStyle name="T_Book1_1_Tuyen (20-6-11 PA 2)" xfId="1699"/>
    <cellStyle name="T_Book1_1_Tuyen (21-7-11)-doan 1" xfId="1700"/>
    <cellStyle name="T_Book1_2" xfId="1701"/>
    <cellStyle name="T_Book1_2_Duong Xuan Quang - Thai Nien(408)" xfId="1702"/>
    <cellStyle name="T_Book1_2_Khoi luong" xfId="1703"/>
    <cellStyle name="T_Book1_2_Phụ luc goi 5" xfId="1704"/>
    <cellStyle name="T_Book1_2_TDT dieu chinh4.08 (GP-ST)" xfId="1705"/>
    <cellStyle name="T_Book1_2_TDT dieu chinh4.08Xq-Tn" xfId="1706"/>
    <cellStyle name="T_Book1_2_Tong hop" xfId="1707"/>
    <cellStyle name="T_Book1_3" xfId="1708"/>
    <cellStyle name="T_Book1_3_Phụ luc goi 5" xfId="1709"/>
    <cellStyle name="T_Book1_Bao cao sơ TC" xfId="1710"/>
    <cellStyle name="T_Book1_Bo sung TT 09 Duong Bac Ngam - Bac Ha sua" xfId="1711"/>
    <cellStyle name="T_Book1_Book1" xfId="1712"/>
    <cellStyle name="T_Book1_Book1_1" xfId="1713"/>
    <cellStyle name="T_Book1_Book1_1_Phụ luc goi 5" xfId="1714"/>
    <cellStyle name="T_Book1_Book1_Book1" xfId="1715"/>
    <cellStyle name="T_Book1_Book1_DCG TT09 G2 3.12.2007" xfId="1716"/>
    <cellStyle name="T_Book1_Book1_Goi 2 in20.4" xfId="1717"/>
    <cellStyle name="T_Book1_Book1_Khoi luong" xfId="1718"/>
    <cellStyle name="T_Book1_Book1_Phụ luc goi 5" xfId="1719"/>
    <cellStyle name="T_Book1_Book1_Sheet1" xfId="1720"/>
    <cellStyle name="T_Book1_Book1_Tong hop" xfId="1721"/>
    <cellStyle name="T_Book1_Book1_Tuyen (20-6-11 PA 2)" xfId="1722"/>
    <cellStyle name="T_Book1_Book1_Tuyen (21-7-11)-doan 1" xfId="1723"/>
    <cellStyle name="T_Book1_Book2" xfId="1724"/>
    <cellStyle name="T_Book1_Cau ha loi HD Truongthinh" xfId="1725"/>
    <cellStyle name="T_Book1_DCG TT09 G2 3.12.2007" xfId="1726"/>
    <cellStyle name="T_Book1_DTduong-goi1" xfId="1727"/>
    <cellStyle name="T_Book1_DTGiangChaChai22.7sua" xfId="1728"/>
    <cellStyle name="T_Book1_Duong Po Ngang - Coc LaySua1.07" xfId="1729"/>
    <cellStyle name="T_Book1_Duong Xuan Quang - Thai Nien(408)" xfId="1730"/>
    <cellStyle name="T_Book1_dutoanLCSP04-km0-5-goi1 (Ban 5 sua 24-8)" xfId="1731"/>
    <cellStyle name="T_Book1_Gia goi 1" xfId="1733"/>
    <cellStyle name="T_Book1_Goi 2 in20.4" xfId="1732"/>
    <cellStyle name="T_Book1_Khoi luong" xfId="1734"/>
    <cellStyle name="T_Book1_Khoi luong QL8B" xfId="1735"/>
    <cellStyle name="T_Book1_Phụ luc goi 5" xfId="1736"/>
    <cellStyle name="T_Book1_QL4 (211-217) TB gia 31-8-2006 sua NC-coma" xfId="1737"/>
    <cellStyle name="T_Book1_QL70_TC_Km188-197-in" xfId="1738"/>
    <cellStyle name="T_Book1_Sheet1" xfId="1739"/>
    <cellStyle name="T_Book1_Sua chua cum tuyen" xfId="1740"/>
    <cellStyle name="T_Book1_TD Khoi luong (TT05)G4" xfId="1741"/>
    <cellStyle name="T_Book1_TDT dieu chinh4.08 (GP-ST)" xfId="1742"/>
    <cellStyle name="T_Book1_TDT dieu chinh4.08Xq-Tn" xfId="1743"/>
    <cellStyle name="T_Book1_Tong hop" xfId="1744"/>
    <cellStyle name="T_Book2" xfId="1745"/>
    <cellStyle name="T_Cao do mong cong, phai tuyen" xfId="1746"/>
    <cellStyle name="T_Cau ha loi HD Truongthinh" xfId="1747"/>
    <cellStyle name="T_Cau Phu Phuong" xfId="1748"/>
    <cellStyle name="T_CDKT" xfId="1749"/>
    <cellStyle name="T_CDKT_Phụ luc goi 5" xfId="1750"/>
    <cellStyle name="T_CHU THANH" xfId="1752"/>
    <cellStyle name="T_cuong sua 9.10" xfId="1751"/>
    <cellStyle name="T_DCG TT09 G2 3.12.2007" xfId="1753"/>
    <cellStyle name="T_DCKS-Tram Ha Tay-trinh" xfId="1754"/>
    <cellStyle name="T_denbu" xfId="1755"/>
    <cellStyle name="T_Don gia Goi thau so 1 (872)" xfId="1756"/>
    <cellStyle name="T_dt1" xfId="1757"/>
    <cellStyle name="T_DTduong-goi1" xfId="1758"/>
    <cellStyle name="T_DTGiangChaChai22.7sua" xfId="1759"/>
    <cellStyle name="T_dtoangiaBXsuaCPK-pai" xfId="1761"/>
    <cellStyle name="T_dtoanSPthemKLcong" xfId="1760"/>
    <cellStyle name="T_dtTL598G1." xfId="1762"/>
    <cellStyle name="T_dtTL598G1._Phụ luc goi 5" xfId="1763"/>
    <cellStyle name="T_DTWB31" xfId="1764"/>
    <cellStyle name="T_DTWB3Sua12.6" xfId="1765"/>
    <cellStyle name="T_Du toan du thau Cautreo" xfId="1766"/>
    <cellStyle name="T_Duong Po Ngang - Coc LaySua1.07" xfId="1767"/>
    <cellStyle name="T_Duong TT xa Nam Khanh" xfId="1768"/>
    <cellStyle name="T_Duong Xuan Quang - Thai Nien(408)" xfId="1769"/>
    <cellStyle name="T_dutoanLCSP04-km0-5-goi1 (Ban 5 sua 24-8)" xfId="1770"/>
    <cellStyle name="T_G_I TCDBVN. BCQTC_U QUANG DAI.QL62.(11)" xfId="1771"/>
    <cellStyle name="T_Gia thanh-chuan" xfId="1775"/>
    <cellStyle name="T_Gia thau Hoang Xuan" xfId="1776"/>
    <cellStyle name="T_Goi 2 in20.4" xfId="1772"/>
    <cellStyle name="T_Goi 5" xfId="1773"/>
    <cellStyle name="T_GoiXL1hem" xfId="1774"/>
    <cellStyle name="T_Khao satD1" xfId="1780"/>
    <cellStyle name="T_Khao satD1_Phụ luc goi 5" xfId="1781"/>
    <cellStyle name="T_Khoi Bung" xfId="1782"/>
    <cellStyle name="T_Khoi luong" xfId="1783"/>
    <cellStyle name="T_Khoi luong QL8B" xfId="1784"/>
    <cellStyle name="T_KHỐI LƯỢNG QUYẾT TOÁN GÓI 5 (TVGS CHẤP THUẬN) TVS" xfId="1787"/>
    <cellStyle name="T_Khoi Xa Ngoai-con 1 ho" xfId="1785"/>
    <cellStyle name="T_Khoiluongduonggiao" xfId="1786"/>
    <cellStyle name="T_KL san nen Phieng Ot" xfId="1777"/>
    <cellStyle name="T_klcongk0_28" xfId="1778"/>
    <cellStyle name="T_Km329-Km350 (7-6)" xfId="1779"/>
    <cellStyle name="T_Phụ luc goi 5" xfId="1788"/>
    <cellStyle name="T_QL70 lan 3.da t dinh" xfId="1789"/>
    <cellStyle name="T_QL70_TC_Km188-197-in" xfId="1790"/>
    <cellStyle name="T_QT di chuyen ca phe" xfId="1791"/>
    <cellStyle name="T_San Nen TDC P.Ot.suaxls" xfId="1792"/>
    <cellStyle name="T_Sheet1" xfId="1793"/>
    <cellStyle name="T_TDT 3 xa VA chinh thuc" xfId="1794"/>
    <cellStyle name="T_TDT dieu chinh4.08 (GP-ST)" xfId="1795"/>
    <cellStyle name="T_Theo doi NT" xfId="1803"/>
    <cellStyle name="T_Thong ke TDTKKT - Nam 2005" xfId="1804"/>
    <cellStyle name="T_tien2004" xfId="1796"/>
    <cellStyle name="T_tien2004_Phụ luc goi 5" xfId="1797"/>
    <cellStyle name="T_Tinh KLHC goi 1" xfId="1798"/>
    <cellStyle name="T_TKE-ChoDon-sua" xfId="1799"/>
    <cellStyle name="T_Tong hop" xfId="1800"/>
    <cellStyle name="T_Tuyen (20-6-11 PA 2)" xfId="1801"/>
    <cellStyle name="T_Tuyen (21-7-11)-doan 1" xfId="1802"/>
    <cellStyle name="T_ÿÿÿÿÿ" xfId="1805"/>
    <cellStyle name="tde" xfId="1806"/>
    <cellStyle name="Text Indent A" xfId="1807"/>
    <cellStyle name="Text Indent B" xfId="1808"/>
    <cellStyle name="Text Indent C" xfId="1809"/>
    <cellStyle name="th" xfId="1830"/>
    <cellStyle name="than" xfId="1831"/>
    <cellStyle name="Thanh" xfId="1832"/>
    <cellStyle name="þ_x001d_ð" xfId="1833"/>
    <cellStyle name="þ_x001d_ð¤_x000c_¯þ_x0014__x000d_¨þU_x0001_À_x0004_ _x0015__x000f__x0001__x0001_" xfId="1834"/>
    <cellStyle name="þ_x001d_ð·" xfId="1835"/>
    <cellStyle name="þ_x001d_ð·_x000c_" xfId="1836"/>
    <cellStyle name="þ_x001d_ð·_x000c_æ" xfId="1837"/>
    <cellStyle name="þ_x001d_ð·_x000c_æþ'_x000d_ßþU" xfId="1838"/>
    <cellStyle name="þ_x001d_ð·_x000c_æþ'_x000d_ßþU_x0001_" xfId="1839"/>
    <cellStyle name="þ_x001d_ð·_x000c_æþ'_x000d_ßþU_x0001_Ø" xfId="1840"/>
    <cellStyle name="þ_x001d_ð·_x000c_æþ'_x000d_ßþU_x0001_Ø_x0005_" xfId="1841"/>
    <cellStyle name="þ_x001d_ð·_x000c_æþ'_x000d_ßþU_x0001_Ø_x0005_ü_x0014__x0007__x0001__x0001_" xfId="1842"/>
    <cellStyle name="þ_x001d_ðÇ%Uý—&amp;Hý9_x0008_Ÿ s_x000a__x0007__x0001__x0001_" xfId="1843"/>
    <cellStyle name="þ_x001d_ðK_x000c_Fý" xfId="1844"/>
    <cellStyle name="þ_x001d_ðK_x000c_Fý_x001b__x000d_9ýU_x0001_Ð_x0008_¦)_x0007__x0001__x0001_" xfId="1845"/>
    <cellStyle name="thuong-10" xfId="1846"/>
    <cellStyle name="thuong-11" xfId="1847"/>
    <cellStyle name="Thuyet minh" xfId="1848"/>
    <cellStyle name="Tiªu ®Ì" xfId="1810"/>
    <cellStyle name="Tien VN" xfId="1811"/>
    <cellStyle name="Tien1" xfId="1812"/>
    <cellStyle name="Tiêu đề" xfId="1814"/>
    <cellStyle name="Tieu_de_2" xfId="1813"/>
    <cellStyle name="Times New Roman" xfId="1815"/>
    <cellStyle name="Tính toán" xfId="1816"/>
    <cellStyle name="TiÓu môc" xfId="1817"/>
    <cellStyle name="tit1" xfId="1818"/>
    <cellStyle name="tit2" xfId="1819"/>
    <cellStyle name="tit3" xfId="1820"/>
    <cellStyle name="tit4" xfId="1821"/>
    <cellStyle name="Title 2" xfId="1822"/>
    <cellStyle name="Tổng" xfId="1826"/>
    <cellStyle name="Tongcong" xfId="1823"/>
    <cellStyle name="Tốt" xfId="1827"/>
    <cellStyle name="Total 2" xfId="1824"/>
    <cellStyle name="Total 3" xfId="1825"/>
    <cellStyle name="Total 3 2" xfId="2180"/>
    <cellStyle name="Total 3_GTNT 2018" xfId="2181"/>
    <cellStyle name="Trung tính" xfId="1849"/>
    <cellStyle name="Tusental (0)_pldt" xfId="1828"/>
    <cellStyle name="Tusental_pldt" xfId="1829"/>
    <cellStyle name="ux_3_¼­¿ï-¾È»ê" xfId="1850"/>
    <cellStyle name="Valuta (0)_CALPREZZ" xfId="1851"/>
    <cellStyle name="Valuta_ PESO ELETTR." xfId="1852"/>
    <cellStyle name="Văn bản Cảnh báo" xfId="1854"/>
    <cellStyle name="Văn bản Giải thích" xfId="1855"/>
    <cellStyle name="VANG1" xfId="1853"/>
    <cellStyle name="viet" xfId="1856"/>
    <cellStyle name="viet2" xfId="1857"/>
    <cellStyle name="Vietnam 1" xfId="1858"/>
    <cellStyle name="VN new romanNormal" xfId="1859"/>
    <cellStyle name="Vn Time 13" xfId="1860"/>
    <cellStyle name="Vn Time 14" xfId="1861"/>
    <cellStyle name="VN time new roman" xfId="1862"/>
    <cellStyle name="vn_time" xfId="1863"/>
    <cellStyle name="vnbo" xfId="1864"/>
    <cellStyle name="vnhead1" xfId="1867"/>
    <cellStyle name="vnhead2" xfId="1868"/>
    <cellStyle name="vnhead3" xfId="1869"/>
    <cellStyle name="vnhead4" xfId="1870"/>
    <cellStyle name="vntxt1" xfId="1865"/>
    <cellStyle name="vntxt2" xfId="1866"/>
    <cellStyle name="Währung [0]_ALLE_ITEMS_280800_EV_NL" xfId="1871"/>
    <cellStyle name="Währung_AKE_100N" xfId="1872"/>
    <cellStyle name="Walutowy [0]_Invoices2001Slovakia" xfId="1873"/>
    <cellStyle name="Walutowy_Invoices2001Slovakia" xfId="1874"/>
    <cellStyle name="Warning Text 2" xfId="1875"/>
    <cellStyle name="Worksheet" xfId="1876"/>
    <cellStyle name="xã Hộ Độ" xfId="1877"/>
    <cellStyle name="xan1" xfId="1878"/>
    <cellStyle name="Xấu" xfId="1879"/>
    <cellStyle name="xuan" xfId="1880"/>
    <cellStyle name="Ý kh¸c_B¶ng 1 (2)" xfId="1881"/>
    <cellStyle name=" [0.00]_ Att. 1- Cover" xfId="1882"/>
    <cellStyle name="_ Att. 1- Cover" xfId="1883"/>
    <cellStyle name="?_ Att. 1- Cover" xfId="1884"/>
    <cellStyle name="똿뗦먛귟 [0.00]_PRODUCT DETAIL Q1" xfId="1885"/>
    <cellStyle name="똿뗦먛귟_PRODUCT DETAIL Q1" xfId="1886"/>
    <cellStyle name="믅됞 [0.00]_PRODUCT DETAIL Q1" xfId="1887"/>
    <cellStyle name="믅됞_PRODUCT DETAIL Q1" xfId="1888"/>
    <cellStyle name="백분율_95" xfId="1889"/>
    <cellStyle name="뷭?_BOOKSHIP" xfId="1890"/>
    <cellStyle name="안건회계법인" xfId="1891"/>
    <cellStyle name="콤맀_Sheet1_총괄표 (수출입) (2)" xfId="1892"/>
    <cellStyle name="콤마 [ - 유형1" xfId="1893"/>
    <cellStyle name="콤마 [ - 유형2" xfId="1894"/>
    <cellStyle name="콤마 [ - 유형3" xfId="1895"/>
    <cellStyle name="콤마 [ - 유형4" xfId="1896"/>
    <cellStyle name="콤마 [ - 유형5" xfId="1897"/>
    <cellStyle name="콤마 [ - 유형6" xfId="1898"/>
    <cellStyle name="콤마 [ - 유형7" xfId="1899"/>
    <cellStyle name="콤마 [ - 유형8" xfId="1900"/>
    <cellStyle name="콤마 [0]_ 비목별 월별기술 " xfId="1901"/>
    <cellStyle name="콤마_ 비목별 월별기술 " xfId="1902"/>
    <cellStyle name="통화 [0]_1" xfId="1903"/>
    <cellStyle name="통화_1" xfId="1904"/>
    <cellStyle name="표섀_변경(최종)" xfId="1905"/>
    <cellStyle name="표준_ 97년 경영분석(안)" xfId="1906"/>
    <cellStyle name="一般_00Q3902REV.1" xfId="1907"/>
    <cellStyle name="千分位[0]_00Q3902REV.1" xfId="1908"/>
    <cellStyle name="千分位_00Q3902REV.1" xfId="1909"/>
    <cellStyle name="桁区切り [0.00]_3_RawWaterTrans" xfId="1910"/>
    <cellStyle name="桁区切り_BE-BQ" xfId="1911"/>
    <cellStyle name="標準_(A1)BOQ " xfId="1912"/>
    <cellStyle name="貨幣 [0]_00Q3902REV.1" xfId="1913"/>
    <cellStyle name="貨幣[0]_BRE" xfId="1914"/>
    <cellStyle name="貨幣_00Q3902REV.1" xfId="1915"/>
    <cellStyle name="超連結_Book1" xfId="1916"/>
    <cellStyle name="通貨 [0.00]_BE-BQ" xfId="1917"/>
    <cellStyle name="通貨_BE-BQ" xfId="1918"/>
    <cellStyle name="隨後的超連結_Book1" xfId="19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266700</xdr:colOff>
      <xdr:row>1</xdr:row>
      <xdr:rowOff>190500</xdr:rowOff>
    </xdr:from>
    <xdr:to>
      <xdr:col>1</xdr:col>
      <xdr:colOff>857250</xdr:colOff>
      <xdr:row>1</xdr:row>
      <xdr:rowOff>190500</xdr:rowOff>
    </xdr:to>
    <xdr:cxnSp macro="">
      <xdr:nvCxnSpPr>
        <xdr:cNvPr id="2" name="Straight Connector 1"/>
        <xdr:cNvCxnSpPr/>
      </xdr:nvCxnSpPr>
      <xdr:spPr>
        <a:xfrm>
          <a:off x="266700" y="419100"/>
          <a:ext cx="971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BTXM%20nam_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4-5"/>
      <sheetName val="17_5"/>
      <sheetName val="28_5"/>
      <sheetName val="07_6"/>
      <sheetName val="13_6"/>
      <sheetName val="20_7"/>
      <sheetName val="28_6"/>
      <sheetName val="04-7"/>
    </sheetNames>
    <sheetDataSet>
      <sheetData sheetId="0" refreshError="1"/>
      <sheetData sheetId="1"/>
      <sheetData sheetId="2"/>
      <sheetData sheetId="3"/>
      <sheetData sheetId="4"/>
      <sheetData sheetId="5"/>
      <sheetData sheetId="6"/>
      <sheetData sheetId="7">
        <row r="8">
          <cell r="X8">
            <v>25.317999999999994</v>
          </cell>
          <cell r="AC8">
            <v>0</v>
          </cell>
          <cell r="AH8">
            <v>32.289999999999992</v>
          </cell>
        </row>
        <row r="9">
          <cell r="X9">
            <v>25.717999999999993</v>
          </cell>
          <cell r="AC9">
            <v>0</v>
          </cell>
          <cell r="AH9">
            <v>6.08</v>
          </cell>
        </row>
        <row r="10">
          <cell r="X10">
            <v>7.27</v>
          </cell>
          <cell r="AC10">
            <v>13.992000000000001</v>
          </cell>
          <cell r="AH10">
            <v>5.3639999999999999</v>
          </cell>
        </row>
        <row r="11">
          <cell r="X11">
            <v>64.329000000000008</v>
          </cell>
          <cell r="AC11">
            <v>0</v>
          </cell>
          <cell r="AH11">
            <v>10.367999999999999</v>
          </cell>
        </row>
        <row r="12">
          <cell r="X12">
            <v>37.390000000000008</v>
          </cell>
          <cell r="AC12">
            <v>0</v>
          </cell>
          <cell r="AH12">
            <v>5.75</v>
          </cell>
        </row>
        <row r="13">
          <cell r="X13">
            <v>9.302999999999999</v>
          </cell>
          <cell r="AC13">
            <v>0</v>
          </cell>
          <cell r="AH13">
            <v>0.8</v>
          </cell>
        </row>
        <row r="14">
          <cell r="X14">
            <v>13.399999999999999</v>
          </cell>
          <cell r="AC14">
            <v>0</v>
          </cell>
          <cell r="AH14">
            <v>1.3</v>
          </cell>
        </row>
        <row r="15">
          <cell r="X15">
            <v>23.719000000000001</v>
          </cell>
          <cell r="AC15">
            <v>0</v>
          </cell>
          <cell r="AH15">
            <v>10.119999999999999</v>
          </cell>
        </row>
        <row r="16">
          <cell r="X16">
            <v>10.831</v>
          </cell>
          <cell r="AC16">
            <v>0</v>
          </cell>
          <cell r="AH16">
            <v>3.5999999999999996</v>
          </cell>
        </row>
        <row r="17">
          <cell r="X17">
            <v>4.9290000000000003</v>
          </cell>
          <cell r="AC17">
            <v>0</v>
          </cell>
          <cell r="AH17">
            <v>2.8600000000000003</v>
          </cell>
        </row>
        <row r="18">
          <cell r="X18">
            <v>2.75</v>
          </cell>
          <cell r="AC18">
            <v>1.42</v>
          </cell>
          <cell r="AH18">
            <v>5.2</v>
          </cell>
        </row>
        <row r="19">
          <cell r="X19">
            <v>9.3179999999999996</v>
          </cell>
          <cell r="AC19">
            <v>0</v>
          </cell>
          <cell r="AH19">
            <v>4.7750000000000004</v>
          </cell>
        </row>
        <row r="20">
          <cell r="X20">
            <v>3.2480000000000002</v>
          </cell>
          <cell r="AC20">
            <v>0</v>
          </cell>
          <cell r="AH20">
            <v>0</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pane xSplit="2" ySplit="6" topLeftCell="C16" activePane="bottomRight" state="frozen"/>
      <selection pane="topRight" activeCell="C1" sqref="C1"/>
      <selection pane="bottomLeft" activeCell="A7" sqref="A7"/>
      <selection pane="bottomRight" activeCell="K5" sqref="K5:K6"/>
    </sheetView>
  </sheetViews>
  <sheetFormatPr defaultColWidth="9.1796875" defaultRowHeight="13"/>
  <cols>
    <col min="1" max="1" width="4.26953125" style="84" customWidth="1"/>
    <col min="2" max="2" width="14.54296875" style="84" customWidth="1"/>
    <col min="3" max="3" width="7.36328125" style="84" customWidth="1"/>
    <col min="4" max="4" width="8.1796875" style="84" customWidth="1"/>
    <col min="5" max="5" width="7.7265625" style="84" customWidth="1"/>
    <col min="6" max="6" width="9.08984375" style="84" customWidth="1"/>
    <col min="7" max="7" width="10.81640625" style="84" hidden="1" customWidth="1"/>
    <col min="8" max="8" width="11.1796875" style="84" hidden="1" customWidth="1"/>
    <col min="9" max="9" width="11.81640625" style="84" hidden="1" customWidth="1"/>
    <col min="10" max="10" width="0" style="84" hidden="1" customWidth="1"/>
    <col min="11" max="11" width="47.81640625" style="84" customWidth="1"/>
    <col min="12" max="12" width="8.54296875" style="84" hidden="1" customWidth="1"/>
    <col min="13" max="21" width="9.1796875" style="84" hidden="1" customWidth="1"/>
    <col min="22" max="22" width="10" style="84" hidden="1" customWidth="1"/>
    <col min="23" max="23" width="9.1796875" style="84" hidden="1" customWidth="1"/>
    <col min="24" max="25" width="0" style="84" hidden="1" customWidth="1"/>
    <col min="26" max="16384" width="9.1796875" style="84"/>
  </cols>
  <sheetData>
    <row r="1" spans="1:24" ht="33.5" customHeight="1">
      <c r="A1" s="346" t="s">
        <v>160</v>
      </c>
      <c r="B1" s="346"/>
      <c r="C1" s="346"/>
      <c r="D1" s="346"/>
      <c r="E1" s="346"/>
      <c r="F1" s="346"/>
      <c r="G1" s="346"/>
      <c r="H1" s="346"/>
      <c r="I1" s="346"/>
      <c r="J1" s="346"/>
      <c r="K1" s="346"/>
      <c r="L1" s="346"/>
      <c r="M1" s="346"/>
      <c r="N1" s="346"/>
      <c r="O1" s="346"/>
      <c r="P1" s="346"/>
      <c r="Q1" s="346"/>
      <c r="R1" s="346"/>
      <c r="S1" s="346"/>
      <c r="T1" s="346"/>
      <c r="U1" s="346"/>
      <c r="V1" s="346"/>
    </row>
    <row r="2" spans="1:24">
      <c r="A2" s="85"/>
      <c r="B2" s="86"/>
      <c r="C2" s="87"/>
      <c r="D2" s="88"/>
      <c r="E2" s="88"/>
      <c r="F2" s="88"/>
      <c r="G2" s="87"/>
      <c r="H2" s="88"/>
      <c r="I2" s="88"/>
      <c r="J2" s="88"/>
      <c r="K2" s="88"/>
      <c r="L2" s="85"/>
      <c r="M2" s="85"/>
    </row>
    <row r="3" spans="1:24">
      <c r="A3" s="85"/>
      <c r="B3" s="86"/>
      <c r="C3" s="87"/>
      <c r="D3" s="88"/>
      <c r="E3" s="88"/>
      <c r="F3" s="88"/>
      <c r="G3" s="87"/>
      <c r="H3" s="88"/>
      <c r="I3" s="88"/>
      <c r="J3" s="88"/>
      <c r="K3" s="88"/>
      <c r="L3" s="85"/>
      <c r="M3" s="85"/>
    </row>
    <row r="4" spans="1:24" ht="22.5" customHeight="1">
      <c r="A4" s="356" t="s">
        <v>0</v>
      </c>
      <c r="B4" s="356" t="s">
        <v>4</v>
      </c>
      <c r="C4" s="347" t="s">
        <v>126</v>
      </c>
      <c r="D4" s="347"/>
      <c r="E4" s="347"/>
      <c r="F4" s="347"/>
      <c r="G4" s="347"/>
      <c r="H4" s="347"/>
      <c r="I4" s="347"/>
      <c r="J4" s="347"/>
      <c r="K4" s="347"/>
      <c r="L4" s="347"/>
      <c r="M4" s="347"/>
      <c r="N4" s="347" t="s">
        <v>107</v>
      </c>
      <c r="O4" s="347"/>
      <c r="P4" s="347"/>
      <c r="Q4" s="347"/>
      <c r="R4" s="347"/>
      <c r="S4" s="347"/>
      <c r="T4" s="347"/>
      <c r="U4" s="347"/>
      <c r="V4" s="348" t="s">
        <v>97</v>
      </c>
    </row>
    <row r="5" spans="1:24" ht="32.5" customHeight="1">
      <c r="A5" s="356"/>
      <c r="B5" s="356"/>
      <c r="C5" s="349" t="s">
        <v>6</v>
      </c>
      <c r="D5" s="349"/>
      <c r="E5" s="349"/>
      <c r="F5" s="349"/>
      <c r="G5" s="355" t="s">
        <v>104</v>
      </c>
      <c r="H5" s="355"/>
      <c r="I5" s="355"/>
      <c r="J5" s="355"/>
      <c r="K5" s="348" t="s">
        <v>106</v>
      </c>
      <c r="L5" s="348" t="s">
        <v>5</v>
      </c>
      <c r="M5" s="348" t="s">
        <v>97</v>
      </c>
      <c r="N5" s="349" t="s">
        <v>6</v>
      </c>
      <c r="O5" s="349"/>
      <c r="P5" s="349"/>
      <c r="Q5" s="349"/>
      <c r="R5" s="350" t="s">
        <v>104</v>
      </c>
      <c r="S5" s="351"/>
      <c r="T5" s="351"/>
      <c r="U5" s="352"/>
      <c r="V5" s="348"/>
    </row>
    <row r="6" spans="1:24" ht="28" customHeight="1">
      <c r="A6" s="356"/>
      <c r="B6" s="356"/>
      <c r="C6" s="53" t="s">
        <v>3</v>
      </c>
      <c r="D6" s="129" t="s">
        <v>7</v>
      </c>
      <c r="E6" s="54" t="s">
        <v>8</v>
      </c>
      <c r="F6" s="54" t="s">
        <v>9</v>
      </c>
      <c r="G6" s="53" t="s">
        <v>3</v>
      </c>
      <c r="H6" s="129" t="s">
        <v>7</v>
      </c>
      <c r="I6" s="54" t="s">
        <v>8</v>
      </c>
      <c r="J6" s="54" t="s">
        <v>9</v>
      </c>
      <c r="K6" s="348"/>
      <c r="L6" s="348"/>
      <c r="M6" s="348"/>
      <c r="N6" s="53" t="s">
        <v>3</v>
      </c>
      <c r="O6" s="129" t="s">
        <v>7</v>
      </c>
      <c r="P6" s="54" t="s">
        <v>8</v>
      </c>
      <c r="Q6" s="54" t="s">
        <v>9</v>
      </c>
      <c r="R6" s="53" t="s">
        <v>3</v>
      </c>
      <c r="S6" s="129" t="s">
        <v>7</v>
      </c>
      <c r="T6" s="54" t="s">
        <v>8</v>
      </c>
      <c r="U6" s="54" t="s">
        <v>9</v>
      </c>
      <c r="V6" s="348"/>
    </row>
    <row r="7" spans="1:24" ht="22.5" customHeight="1">
      <c r="A7" s="134">
        <v>1</v>
      </c>
      <c r="B7" s="45" t="s">
        <v>23</v>
      </c>
      <c r="C7" s="55">
        <f t="shared" ref="C7:C19" si="0">D7+E7+F7</f>
        <v>10</v>
      </c>
      <c r="D7" s="135">
        <v>0</v>
      </c>
      <c r="E7" s="135">
        <v>0</v>
      </c>
      <c r="F7" s="135">
        <v>10</v>
      </c>
      <c r="G7" s="55">
        <f t="shared" ref="G7:G19" si="1">H7+I7+J7</f>
        <v>10</v>
      </c>
      <c r="H7" s="135">
        <v>0</v>
      </c>
      <c r="I7" s="135">
        <v>0</v>
      </c>
      <c r="J7" s="135">
        <v>10</v>
      </c>
      <c r="K7" s="136" t="s">
        <v>135</v>
      </c>
      <c r="L7" s="137">
        <v>8421</v>
      </c>
      <c r="M7" s="138">
        <f t="shared" ref="M7:M19" si="2">C7/L7*100</f>
        <v>0.11875074219213869</v>
      </c>
      <c r="N7" s="139">
        <f>O7+P7+Q7</f>
        <v>271</v>
      </c>
      <c r="O7" s="139">
        <v>45</v>
      </c>
      <c r="P7" s="139">
        <v>33</v>
      </c>
      <c r="Q7" s="139">
        <v>193</v>
      </c>
      <c r="R7" s="139">
        <f t="shared" ref="R7:R19" si="3">S7+T7+U7</f>
        <v>108</v>
      </c>
      <c r="S7" s="139">
        <v>26</v>
      </c>
      <c r="T7" s="139">
        <v>13</v>
      </c>
      <c r="U7" s="139">
        <v>69</v>
      </c>
      <c r="V7" s="140">
        <f t="shared" ref="V7:V19" si="4">N7/L7*100</f>
        <v>3.2181451134069587</v>
      </c>
      <c r="W7" s="84">
        <v>6</v>
      </c>
      <c r="X7" s="84">
        <v>6</v>
      </c>
    </row>
    <row r="8" spans="1:24" ht="26">
      <c r="A8" s="134">
        <v>2</v>
      </c>
      <c r="B8" s="45" t="s">
        <v>12</v>
      </c>
      <c r="C8" s="55">
        <f t="shared" si="0"/>
        <v>40</v>
      </c>
      <c r="D8" s="135">
        <v>0</v>
      </c>
      <c r="E8" s="135">
        <v>2</v>
      </c>
      <c r="F8" s="135">
        <v>38</v>
      </c>
      <c r="G8" s="55">
        <f t="shared" si="1"/>
        <v>34</v>
      </c>
      <c r="H8" s="141">
        <v>0</v>
      </c>
      <c r="I8" s="141">
        <v>2</v>
      </c>
      <c r="J8" s="141">
        <v>32</v>
      </c>
      <c r="K8" s="136" t="s">
        <v>125</v>
      </c>
      <c r="L8" s="137">
        <v>28319</v>
      </c>
      <c r="M8" s="138">
        <f t="shared" si="2"/>
        <v>0.14124792542109538</v>
      </c>
      <c r="N8" s="139">
        <f>O8+P8+Q8</f>
        <v>3152</v>
      </c>
      <c r="O8" s="139">
        <v>112</v>
      </c>
      <c r="P8" s="139">
        <v>206</v>
      </c>
      <c r="Q8" s="139">
        <v>2834</v>
      </c>
      <c r="R8" s="139">
        <f t="shared" si="3"/>
        <v>3129</v>
      </c>
      <c r="S8" s="139">
        <v>112</v>
      </c>
      <c r="T8" s="139">
        <v>206</v>
      </c>
      <c r="U8" s="139">
        <v>2811</v>
      </c>
      <c r="V8" s="140">
        <f t="shared" si="4"/>
        <v>11.130336523182315</v>
      </c>
      <c r="W8" s="84">
        <v>21</v>
      </c>
      <c r="X8" s="84">
        <v>17</v>
      </c>
    </row>
    <row r="9" spans="1:24" ht="39">
      <c r="A9" s="134">
        <v>3</v>
      </c>
      <c r="B9" s="45" t="s">
        <v>15</v>
      </c>
      <c r="C9" s="55">
        <f t="shared" si="0"/>
        <v>49</v>
      </c>
      <c r="D9" s="135">
        <v>6</v>
      </c>
      <c r="E9" s="135">
        <v>12</v>
      </c>
      <c r="F9" s="135">
        <v>31</v>
      </c>
      <c r="G9" s="55">
        <f t="shared" si="1"/>
        <v>17</v>
      </c>
      <c r="H9" s="135">
        <v>3</v>
      </c>
      <c r="I9" s="135">
        <v>4</v>
      </c>
      <c r="J9" s="135">
        <v>10</v>
      </c>
      <c r="K9" s="136" t="s">
        <v>133</v>
      </c>
      <c r="L9" s="137">
        <v>29925</v>
      </c>
      <c r="M9" s="138">
        <f t="shared" si="2"/>
        <v>0.16374269005847952</v>
      </c>
      <c r="N9" s="139">
        <f>O9+P9+Q9</f>
        <v>852</v>
      </c>
      <c r="O9" s="139">
        <v>173</v>
      </c>
      <c r="P9" s="139">
        <v>236</v>
      </c>
      <c r="Q9" s="139">
        <v>443</v>
      </c>
      <c r="R9" s="139">
        <f t="shared" si="3"/>
        <v>422</v>
      </c>
      <c r="S9" s="139">
        <v>66</v>
      </c>
      <c r="T9" s="139">
        <v>87</v>
      </c>
      <c r="U9" s="139">
        <v>269</v>
      </c>
      <c r="V9" s="140">
        <f t="shared" si="4"/>
        <v>2.8471177944862154</v>
      </c>
      <c r="W9" s="84">
        <v>27</v>
      </c>
      <c r="X9" s="84">
        <v>18</v>
      </c>
    </row>
    <row r="10" spans="1:24" ht="39">
      <c r="A10" s="134">
        <v>4</v>
      </c>
      <c r="B10" s="45" t="s">
        <v>19</v>
      </c>
      <c r="C10" s="55">
        <f t="shared" si="0"/>
        <v>42</v>
      </c>
      <c r="D10" s="135">
        <v>4</v>
      </c>
      <c r="E10" s="135">
        <v>0</v>
      </c>
      <c r="F10" s="135">
        <v>38</v>
      </c>
      <c r="G10" s="55">
        <f t="shared" si="1"/>
        <v>27</v>
      </c>
      <c r="H10" s="135">
        <v>4</v>
      </c>
      <c r="I10" s="135">
        <v>0</v>
      </c>
      <c r="J10" s="135">
        <v>23</v>
      </c>
      <c r="K10" s="136" t="s">
        <v>139</v>
      </c>
      <c r="L10" s="137">
        <v>31456</v>
      </c>
      <c r="M10" s="138">
        <f t="shared" si="2"/>
        <v>0.13351983723296032</v>
      </c>
      <c r="N10" s="139">
        <f>O10+P10+Q10</f>
        <v>2484</v>
      </c>
      <c r="O10" s="139">
        <v>154</v>
      </c>
      <c r="P10" s="139">
        <v>247</v>
      </c>
      <c r="Q10" s="139">
        <v>2083</v>
      </c>
      <c r="R10" s="139">
        <f t="shared" si="3"/>
        <v>1932</v>
      </c>
      <c r="S10" s="139">
        <v>132</v>
      </c>
      <c r="T10" s="139">
        <v>167</v>
      </c>
      <c r="U10" s="139">
        <v>1633</v>
      </c>
      <c r="V10" s="140">
        <f t="shared" si="4"/>
        <v>7.8967446592065098</v>
      </c>
      <c r="W10" s="84">
        <v>30</v>
      </c>
      <c r="X10" s="84">
        <v>28</v>
      </c>
    </row>
    <row r="11" spans="1:24" ht="39">
      <c r="A11" s="134">
        <v>5</v>
      </c>
      <c r="B11" s="45" t="s">
        <v>17</v>
      </c>
      <c r="C11" s="55">
        <f t="shared" si="0"/>
        <v>21</v>
      </c>
      <c r="D11" s="135">
        <v>0</v>
      </c>
      <c r="E11" s="135">
        <v>3</v>
      </c>
      <c r="F11" s="135">
        <v>18</v>
      </c>
      <c r="G11" s="55">
        <f t="shared" si="1"/>
        <v>13</v>
      </c>
      <c r="H11" s="135">
        <v>0</v>
      </c>
      <c r="I11" s="135">
        <v>3</v>
      </c>
      <c r="J11" s="135">
        <v>10</v>
      </c>
      <c r="K11" s="136" t="s">
        <v>127</v>
      </c>
      <c r="L11" s="137">
        <v>36622</v>
      </c>
      <c r="M11" s="138">
        <f t="shared" si="2"/>
        <v>5.7342580962263121E-2</v>
      </c>
      <c r="N11" s="139">
        <f>O11+P11+Q11</f>
        <v>1403</v>
      </c>
      <c r="O11" s="139">
        <v>227</v>
      </c>
      <c r="P11" s="139">
        <v>159</v>
      </c>
      <c r="Q11" s="139">
        <v>1017</v>
      </c>
      <c r="R11" s="139">
        <f t="shared" si="3"/>
        <v>1196</v>
      </c>
      <c r="S11" s="139">
        <v>211</v>
      </c>
      <c r="T11" s="139">
        <v>130</v>
      </c>
      <c r="U11" s="139">
        <v>855</v>
      </c>
      <c r="V11" s="140">
        <f t="shared" si="4"/>
        <v>3.8310305280978647</v>
      </c>
      <c r="W11" s="84">
        <v>25</v>
      </c>
      <c r="X11" s="84">
        <v>24</v>
      </c>
    </row>
    <row r="12" spans="1:24" ht="65">
      <c r="A12" s="134">
        <v>6</v>
      </c>
      <c r="B12" s="45" t="s">
        <v>21</v>
      </c>
      <c r="C12" s="55">
        <f t="shared" si="0"/>
        <v>20</v>
      </c>
      <c r="D12" s="135">
        <v>4</v>
      </c>
      <c r="E12" s="135">
        <v>1</v>
      </c>
      <c r="F12" s="135">
        <v>15</v>
      </c>
      <c r="G12" s="55">
        <f t="shared" si="1"/>
        <v>10</v>
      </c>
      <c r="H12" s="135">
        <v>3</v>
      </c>
      <c r="I12" s="135">
        <v>1</v>
      </c>
      <c r="J12" s="135">
        <v>6</v>
      </c>
      <c r="K12" s="142" t="s">
        <v>150</v>
      </c>
      <c r="L12" s="137">
        <v>35611</v>
      </c>
      <c r="M12" s="138">
        <f t="shared" si="2"/>
        <v>5.6162421723624727E-2</v>
      </c>
      <c r="N12" s="139">
        <v>1232</v>
      </c>
      <c r="O12" s="139">
        <v>165</v>
      </c>
      <c r="P12" s="139">
        <v>218</v>
      </c>
      <c r="Q12" s="139">
        <v>925</v>
      </c>
      <c r="R12" s="139">
        <f t="shared" si="3"/>
        <v>930</v>
      </c>
      <c r="S12" s="139">
        <v>163</v>
      </c>
      <c r="T12" s="139">
        <v>170</v>
      </c>
      <c r="U12" s="139">
        <v>597</v>
      </c>
      <c r="V12" s="140">
        <f t="shared" si="4"/>
        <v>3.4596051781752832</v>
      </c>
      <c r="W12" s="84">
        <v>30</v>
      </c>
      <c r="X12" s="84">
        <v>25</v>
      </c>
    </row>
    <row r="13" spans="1:24" ht="39">
      <c r="A13" s="134">
        <v>7</v>
      </c>
      <c r="B13" s="45" t="s">
        <v>18</v>
      </c>
      <c r="C13" s="55">
        <f t="shared" si="0"/>
        <v>18</v>
      </c>
      <c r="D13" s="135">
        <v>1</v>
      </c>
      <c r="E13" s="135">
        <v>0</v>
      </c>
      <c r="F13" s="135">
        <v>17</v>
      </c>
      <c r="G13" s="55">
        <f t="shared" si="1"/>
        <v>13</v>
      </c>
      <c r="H13" s="135">
        <v>0</v>
      </c>
      <c r="I13" s="135">
        <v>0</v>
      </c>
      <c r="J13" s="135">
        <v>13</v>
      </c>
      <c r="K13" s="136" t="s">
        <v>143</v>
      </c>
      <c r="L13" s="137">
        <v>31324</v>
      </c>
      <c r="M13" s="138">
        <f t="shared" si="2"/>
        <v>5.7463925424594567E-2</v>
      </c>
      <c r="N13" s="139">
        <f t="shared" ref="N13:N19" si="5">O13+P13+Q13</f>
        <v>1304</v>
      </c>
      <c r="O13" s="139">
        <v>88</v>
      </c>
      <c r="P13" s="139">
        <v>120</v>
      </c>
      <c r="Q13" s="139">
        <v>1096</v>
      </c>
      <c r="R13" s="139">
        <f t="shared" si="3"/>
        <v>1173</v>
      </c>
      <c r="S13" s="139">
        <v>63</v>
      </c>
      <c r="T13" s="139">
        <v>89</v>
      </c>
      <c r="U13" s="139">
        <v>1021</v>
      </c>
      <c r="V13" s="140">
        <f t="shared" si="4"/>
        <v>4.1629421529817394</v>
      </c>
      <c r="W13" s="84">
        <v>21</v>
      </c>
      <c r="X13" s="84">
        <v>16</v>
      </c>
    </row>
    <row r="14" spans="1:24" ht="52">
      <c r="A14" s="134">
        <v>8</v>
      </c>
      <c r="B14" s="45" t="s">
        <v>13</v>
      </c>
      <c r="C14" s="55">
        <f t="shared" si="0"/>
        <v>11</v>
      </c>
      <c r="D14" s="135">
        <v>1</v>
      </c>
      <c r="E14" s="135">
        <v>3</v>
      </c>
      <c r="F14" s="135">
        <v>7</v>
      </c>
      <c r="G14" s="55">
        <f t="shared" si="1"/>
        <v>6</v>
      </c>
      <c r="H14" s="135">
        <v>0</v>
      </c>
      <c r="I14" s="135">
        <v>1</v>
      </c>
      <c r="J14" s="135">
        <v>5</v>
      </c>
      <c r="K14" s="136" t="s">
        <v>130</v>
      </c>
      <c r="L14" s="137">
        <v>31750</v>
      </c>
      <c r="M14" s="138">
        <f t="shared" si="2"/>
        <v>3.4645669291338582E-2</v>
      </c>
      <c r="N14" s="139">
        <f t="shared" si="5"/>
        <v>893</v>
      </c>
      <c r="O14" s="139">
        <v>61</v>
      </c>
      <c r="P14" s="139">
        <v>110</v>
      </c>
      <c r="Q14" s="139">
        <v>722</v>
      </c>
      <c r="R14" s="139">
        <v>704</v>
      </c>
      <c r="S14" s="139">
        <v>55</v>
      </c>
      <c r="T14" s="139">
        <v>85</v>
      </c>
      <c r="U14" s="139">
        <v>575</v>
      </c>
      <c r="V14" s="140">
        <f t="shared" si="4"/>
        <v>2.8125984251968505</v>
      </c>
      <c r="W14" s="84">
        <v>21</v>
      </c>
      <c r="X14" s="84">
        <v>16</v>
      </c>
    </row>
    <row r="15" spans="1:24" ht="39">
      <c r="A15" s="134">
        <v>9</v>
      </c>
      <c r="B15" s="45" t="s">
        <v>16</v>
      </c>
      <c r="C15" s="55">
        <f t="shared" si="0"/>
        <v>10</v>
      </c>
      <c r="D15" s="135">
        <v>0</v>
      </c>
      <c r="E15" s="135">
        <v>2</v>
      </c>
      <c r="F15" s="135">
        <v>8</v>
      </c>
      <c r="G15" s="55">
        <f t="shared" si="1"/>
        <v>10</v>
      </c>
      <c r="H15" s="135">
        <v>0</v>
      </c>
      <c r="I15" s="135">
        <v>2</v>
      </c>
      <c r="J15" s="135">
        <v>8</v>
      </c>
      <c r="K15" s="136" t="s">
        <v>147</v>
      </c>
      <c r="L15" s="137">
        <v>23920</v>
      </c>
      <c r="M15" s="138">
        <f t="shared" si="2"/>
        <v>4.1806020066889632E-2</v>
      </c>
      <c r="N15" s="139">
        <f t="shared" si="5"/>
        <v>705</v>
      </c>
      <c r="O15" s="139">
        <v>100</v>
      </c>
      <c r="P15" s="139">
        <v>116</v>
      </c>
      <c r="Q15" s="139">
        <v>489</v>
      </c>
      <c r="R15" s="139">
        <f t="shared" si="3"/>
        <v>585</v>
      </c>
      <c r="S15" s="139">
        <v>83</v>
      </c>
      <c r="T15" s="139">
        <v>81</v>
      </c>
      <c r="U15" s="139">
        <v>421</v>
      </c>
      <c r="V15" s="140">
        <f t="shared" si="4"/>
        <v>2.9473244147157192</v>
      </c>
      <c r="W15" s="84">
        <v>17</v>
      </c>
      <c r="X15" s="84">
        <v>12</v>
      </c>
    </row>
    <row r="16" spans="1:24" s="345" customFormat="1" ht="24.75" customHeight="1">
      <c r="A16" s="338">
        <v>10</v>
      </c>
      <c r="B16" s="339" t="s">
        <v>14</v>
      </c>
      <c r="C16" s="56">
        <f t="shared" si="0"/>
        <v>10</v>
      </c>
      <c r="D16" s="340">
        <v>2</v>
      </c>
      <c r="E16" s="340">
        <v>0</v>
      </c>
      <c r="F16" s="340">
        <v>8</v>
      </c>
      <c r="G16" s="56">
        <f t="shared" si="1"/>
        <v>8</v>
      </c>
      <c r="H16" s="340">
        <v>2</v>
      </c>
      <c r="I16" s="340">
        <v>0</v>
      </c>
      <c r="J16" s="340">
        <v>6</v>
      </c>
      <c r="K16" s="341" t="s">
        <v>498</v>
      </c>
      <c r="L16" s="342">
        <v>22035</v>
      </c>
      <c r="M16" s="138">
        <f t="shared" si="2"/>
        <v>4.5382346267302018E-2</v>
      </c>
      <c r="N16" s="343">
        <f t="shared" si="5"/>
        <v>566</v>
      </c>
      <c r="O16" s="343">
        <v>127</v>
      </c>
      <c r="P16" s="343">
        <v>136</v>
      </c>
      <c r="Q16" s="343">
        <v>303</v>
      </c>
      <c r="R16" s="343">
        <f t="shared" si="3"/>
        <v>389</v>
      </c>
      <c r="S16" s="343">
        <v>57</v>
      </c>
      <c r="T16" s="343">
        <v>102</v>
      </c>
      <c r="U16" s="343">
        <v>230</v>
      </c>
      <c r="V16" s="344">
        <f t="shared" si="4"/>
        <v>2.5686407987292945</v>
      </c>
      <c r="W16" s="345">
        <v>13</v>
      </c>
      <c r="X16" s="345">
        <v>13</v>
      </c>
    </row>
    <row r="17" spans="1:24" ht="28.5" customHeight="1">
      <c r="A17" s="134">
        <v>11</v>
      </c>
      <c r="B17" s="45" t="s">
        <v>11</v>
      </c>
      <c r="C17" s="55">
        <f t="shared" si="0"/>
        <v>0</v>
      </c>
      <c r="D17" s="135">
        <v>0</v>
      </c>
      <c r="E17" s="135">
        <v>0</v>
      </c>
      <c r="F17" s="135">
        <v>0</v>
      </c>
      <c r="G17" s="55">
        <f t="shared" si="1"/>
        <v>0</v>
      </c>
      <c r="H17" s="135">
        <v>0</v>
      </c>
      <c r="I17" s="135">
        <v>0</v>
      </c>
      <c r="J17" s="135">
        <v>0</v>
      </c>
      <c r="K17" s="136" t="s">
        <v>123</v>
      </c>
      <c r="L17" s="137">
        <v>7542</v>
      </c>
      <c r="M17" s="138">
        <f t="shared" si="2"/>
        <v>0</v>
      </c>
      <c r="N17" s="139">
        <f t="shared" si="5"/>
        <v>1825</v>
      </c>
      <c r="O17" s="139">
        <v>83</v>
      </c>
      <c r="P17" s="139">
        <v>151</v>
      </c>
      <c r="Q17" s="139">
        <v>1591</v>
      </c>
      <c r="R17" s="139">
        <f t="shared" si="3"/>
        <v>1740</v>
      </c>
      <c r="S17" s="139">
        <v>83</v>
      </c>
      <c r="T17" s="139">
        <v>136</v>
      </c>
      <c r="U17" s="139">
        <v>1521</v>
      </c>
      <c r="V17" s="140">
        <f t="shared" si="4"/>
        <v>24.197825510474676</v>
      </c>
      <c r="W17" s="84">
        <v>11</v>
      </c>
      <c r="X17" s="84">
        <v>11</v>
      </c>
    </row>
    <row r="18" spans="1:24" ht="26">
      <c r="A18" s="134">
        <v>12</v>
      </c>
      <c r="B18" s="45" t="s">
        <v>10</v>
      </c>
      <c r="C18" s="55">
        <f t="shared" si="0"/>
        <v>6</v>
      </c>
      <c r="D18" s="143">
        <v>0</v>
      </c>
      <c r="E18" s="143">
        <v>0</v>
      </c>
      <c r="F18" s="143">
        <v>6</v>
      </c>
      <c r="G18" s="55">
        <f t="shared" si="1"/>
        <v>0</v>
      </c>
      <c r="H18" s="135">
        <v>0</v>
      </c>
      <c r="I18" s="135">
        <v>0</v>
      </c>
      <c r="J18" s="135">
        <v>0</v>
      </c>
      <c r="K18" s="136" t="s">
        <v>154</v>
      </c>
      <c r="L18" s="137">
        <v>7906</v>
      </c>
      <c r="M18" s="138">
        <f t="shared" si="2"/>
        <v>7.5891727801669612E-2</v>
      </c>
      <c r="N18" s="139">
        <f t="shared" si="5"/>
        <v>251</v>
      </c>
      <c r="O18" s="139">
        <v>19</v>
      </c>
      <c r="P18" s="139">
        <v>32</v>
      </c>
      <c r="Q18" s="139">
        <v>200</v>
      </c>
      <c r="R18" s="139">
        <f t="shared" si="3"/>
        <v>125</v>
      </c>
      <c r="S18" s="139">
        <v>15</v>
      </c>
      <c r="T18" s="139">
        <v>20</v>
      </c>
      <c r="U18" s="139">
        <v>90</v>
      </c>
      <c r="V18" s="140">
        <f t="shared" si="4"/>
        <v>3.1748039463698459</v>
      </c>
      <c r="W18" s="84">
        <v>6</v>
      </c>
      <c r="X18" s="84">
        <v>5</v>
      </c>
    </row>
    <row r="19" spans="1:24" ht="22.5" customHeight="1">
      <c r="A19" s="134">
        <v>13</v>
      </c>
      <c r="B19" s="45" t="s">
        <v>20</v>
      </c>
      <c r="C19" s="55">
        <f t="shared" si="0"/>
        <v>0</v>
      </c>
      <c r="D19" s="135">
        <v>0</v>
      </c>
      <c r="E19" s="135">
        <v>0</v>
      </c>
      <c r="F19" s="135">
        <v>0</v>
      </c>
      <c r="G19" s="55">
        <f t="shared" si="1"/>
        <v>0</v>
      </c>
      <c r="H19" s="135">
        <v>0</v>
      </c>
      <c r="I19" s="135">
        <v>0</v>
      </c>
      <c r="J19" s="135">
        <v>0</v>
      </c>
      <c r="K19" s="136" t="s">
        <v>96</v>
      </c>
      <c r="L19" s="137">
        <v>1185</v>
      </c>
      <c r="M19" s="138">
        <f t="shared" si="2"/>
        <v>0</v>
      </c>
      <c r="N19" s="139">
        <f t="shared" si="5"/>
        <v>31</v>
      </c>
      <c r="O19" s="139">
        <v>3</v>
      </c>
      <c r="P19" s="139">
        <v>9</v>
      </c>
      <c r="Q19" s="139">
        <v>19</v>
      </c>
      <c r="R19" s="139">
        <f t="shared" si="3"/>
        <v>31</v>
      </c>
      <c r="S19" s="139">
        <v>3</v>
      </c>
      <c r="T19" s="139">
        <v>9</v>
      </c>
      <c r="U19" s="139">
        <v>19</v>
      </c>
      <c r="V19" s="140">
        <f t="shared" si="4"/>
        <v>2.6160337552742616</v>
      </c>
      <c r="W19" s="84">
        <v>1</v>
      </c>
      <c r="X19" s="84">
        <v>1</v>
      </c>
    </row>
    <row r="20" spans="1:24" ht="22.5" customHeight="1">
      <c r="A20" s="357" t="s">
        <v>1</v>
      </c>
      <c r="B20" s="357"/>
      <c r="C20" s="55">
        <f t="shared" ref="C20" si="6">D20+E20+F20</f>
        <v>237</v>
      </c>
      <c r="D20" s="55">
        <f>SUM(D7:D19)</f>
        <v>18</v>
      </c>
      <c r="E20" s="55">
        <f>SUM(E7:E19)</f>
        <v>23</v>
      </c>
      <c r="F20" s="55">
        <f>SUM(F7:F19)</f>
        <v>196</v>
      </c>
      <c r="G20" s="55">
        <f t="shared" ref="G20" si="7">H20+I20+J20</f>
        <v>148</v>
      </c>
      <c r="H20" s="55">
        <f>SUM(H7:H19)</f>
        <v>12</v>
      </c>
      <c r="I20" s="55">
        <f>SUM(I7:I19)</f>
        <v>13</v>
      </c>
      <c r="J20" s="55">
        <f>SUM(J7:J19)</f>
        <v>123</v>
      </c>
      <c r="K20" s="71" t="s">
        <v>499</v>
      </c>
      <c r="L20" s="56">
        <f>SUM(L7:L19)</f>
        <v>296016</v>
      </c>
      <c r="M20" s="89">
        <f t="shared" ref="M20" si="8">C20/L20*100</f>
        <v>8.006323982487433E-2</v>
      </c>
      <c r="N20" s="117">
        <f t="shared" ref="N20" si="9">O20+P20+Q20</f>
        <v>15045</v>
      </c>
      <c r="O20" s="117">
        <f>SUM(O7:O19)</f>
        <v>1357</v>
      </c>
      <c r="P20" s="117">
        <f t="shared" ref="P20:U20" si="10">SUM(P7:P19)</f>
        <v>1773</v>
      </c>
      <c r="Q20" s="117">
        <f t="shared" si="10"/>
        <v>11915</v>
      </c>
      <c r="R20" s="117">
        <f t="shared" ref="R20" si="11">S20+T20+U20</f>
        <v>12475</v>
      </c>
      <c r="S20" s="117">
        <f t="shared" si="10"/>
        <v>1069</v>
      </c>
      <c r="T20" s="117">
        <f t="shared" si="10"/>
        <v>1295</v>
      </c>
      <c r="U20" s="117">
        <f t="shared" si="10"/>
        <v>10111</v>
      </c>
      <c r="V20" s="118">
        <f t="shared" ref="V20" si="12">N20/L20*100</f>
        <v>5.0824955407815793</v>
      </c>
      <c r="W20" s="84">
        <v>229</v>
      </c>
      <c r="X20" s="84">
        <f t="shared" ref="X20" si="13">C20/W20</f>
        <v>1.034934497816594</v>
      </c>
    </row>
    <row r="21" spans="1:24" ht="31.5" customHeight="1">
      <c r="A21" s="353" t="s">
        <v>110</v>
      </c>
      <c r="B21" s="353"/>
      <c r="C21" s="354"/>
      <c r="D21" s="354"/>
      <c r="E21" s="354"/>
      <c r="F21" s="354"/>
      <c r="G21" s="354"/>
      <c r="H21" s="354"/>
      <c r="I21" s="354"/>
      <c r="J21" s="354"/>
      <c r="K21" s="130"/>
      <c r="L21" s="85"/>
      <c r="M21" s="85"/>
    </row>
    <row r="22" spans="1:24">
      <c r="A22" s="85"/>
      <c r="B22" s="85"/>
      <c r="C22" s="87"/>
      <c r="D22" s="88"/>
      <c r="E22" s="88"/>
      <c r="F22" s="88"/>
      <c r="G22" s="87"/>
      <c r="H22" s="88"/>
      <c r="I22" s="88"/>
      <c r="J22" s="88"/>
      <c r="K22" s="88"/>
      <c r="L22" s="85"/>
      <c r="M22" s="85"/>
    </row>
  </sheetData>
  <sortState ref="A7:AD19">
    <sortCondition descending="1" ref="M7:M19"/>
  </sortState>
  <mergeCells count="15">
    <mergeCell ref="A21:J21"/>
    <mergeCell ref="C5:F5"/>
    <mergeCell ref="G5:J5"/>
    <mergeCell ref="A4:A6"/>
    <mergeCell ref="B4:B6"/>
    <mergeCell ref="A20:B20"/>
    <mergeCell ref="A1:V1"/>
    <mergeCell ref="N4:U4"/>
    <mergeCell ref="V4:V6"/>
    <mergeCell ref="N5:Q5"/>
    <mergeCell ref="R5:U5"/>
    <mergeCell ref="K5:K6"/>
    <mergeCell ref="L5:L6"/>
    <mergeCell ref="M5:M6"/>
    <mergeCell ref="C4:M4"/>
  </mergeCells>
  <pageMargins left="0.2" right="0.21" top="0.42" bottom="0.21" header="0.31496062992126" footer="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3:M17"/>
  <sheetViews>
    <sheetView topLeftCell="A7" workbookViewId="0">
      <selection activeCell="N16" sqref="N16"/>
    </sheetView>
  </sheetViews>
  <sheetFormatPr defaultRowHeight="12.5"/>
  <cols>
    <col min="4" max="4" width="11.7265625" customWidth="1"/>
  </cols>
  <sheetData>
    <row r="3" spans="4:13" ht="31">
      <c r="D3" s="40" t="s">
        <v>17</v>
      </c>
      <c r="E3" s="39">
        <v>10</v>
      </c>
      <c r="H3" s="41" t="s">
        <v>12</v>
      </c>
      <c r="I3" s="44">
        <v>13</v>
      </c>
      <c r="L3" s="41" t="s">
        <v>19</v>
      </c>
      <c r="M3" s="44">
        <v>18</v>
      </c>
    </row>
    <row r="4" spans="4:13" ht="31">
      <c r="D4" s="41" t="s">
        <v>13</v>
      </c>
      <c r="E4" s="39">
        <v>9</v>
      </c>
      <c r="H4" s="41" t="s">
        <v>19</v>
      </c>
      <c r="I4" s="44">
        <v>12</v>
      </c>
      <c r="L4" s="41" t="s">
        <v>21</v>
      </c>
      <c r="M4" s="44">
        <v>13</v>
      </c>
    </row>
    <row r="5" spans="4:13" ht="15.5">
      <c r="D5" s="41" t="s">
        <v>18</v>
      </c>
      <c r="E5" s="39">
        <v>7</v>
      </c>
      <c r="H5" s="41" t="s">
        <v>13</v>
      </c>
      <c r="I5" s="44">
        <v>12</v>
      </c>
      <c r="L5" s="41" t="s">
        <v>15</v>
      </c>
      <c r="M5" s="44">
        <v>12</v>
      </c>
    </row>
    <row r="6" spans="4:13" ht="31">
      <c r="D6" s="41" t="s">
        <v>12</v>
      </c>
      <c r="E6" s="39">
        <v>6</v>
      </c>
      <c r="H6" s="41" t="s">
        <v>17</v>
      </c>
      <c r="I6" s="44">
        <v>9</v>
      </c>
      <c r="L6" s="41" t="s">
        <v>13</v>
      </c>
      <c r="M6" s="44">
        <v>12</v>
      </c>
    </row>
    <row r="7" spans="4:13" ht="31">
      <c r="D7" s="41" t="s">
        <v>21</v>
      </c>
      <c r="E7" s="39">
        <v>6</v>
      </c>
      <c r="H7" s="41" t="s">
        <v>21</v>
      </c>
      <c r="I7" s="44">
        <v>7</v>
      </c>
      <c r="L7" s="41" t="s">
        <v>12</v>
      </c>
      <c r="M7" s="44">
        <v>11</v>
      </c>
    </row>
    <row r="8" spans="4:13" ht="31">
      <c r="D8" s="41" t="s">
        <v>14</v>
      </c>
      <c r="E8" s="39">
        <v>6</v>
      </c>
      <c r="H8" s="41" t="s">
        <v>15</v>
      </c>
      <c r="I8" s="44">
        <v>7</v>
      </c>
      <c r="L8" s="41" t="s">
        <v>17</v>
      </c>
      <c r="M8" s="44">
        <v>7</v>
      </c>
    </row>
    <row r="9" spans="4:13" ht="31">
      <c r="D9" s="41" t="s">
        <v>19</v>
      </c>
      <c r="E9" s="39">
        <v>5</v>
      </c>
      <c r="H9" s="41" t="s">
        <v>16</v>
      </c>
      <c r="I9" s="44">
        <v>7</v>
      </c>
      <c r="L9" s="41" t="s">
        <v>18</v>
      </c>
      <c r="M9" s="44">
        <v>7</v>
      </c>
    </row>
    <row r="10" spans="4:13" ht="31">
      <c r="D10" s="41" t="s">
        <v>23</v>
      </c>
      <c r="E10" s="39">
        <v>5</v>
      </c>
      <c r="H10" s="40" t="s">
        <v>18</v>
      </c>
      <c r="I10" s="44">
        <v>6</v>
      </c>
      <c r="L10" s="41" t="s">
        <v>16</v>
      </c>
      <c r="M10" s="44">
        <v>7</v>
      </c>
    </row>
    <row r="11" spans="4:13" ht="31">
      <c r="D11" s="41" t="s">
        <v>15</v>
      </c>
      <c r="E11" s="39">
        <v>4</v>
      </c>
      <c r="H11" s="41" t="s">
        <v>11</v>
      </c>
      <c r="I11" s="44">
        <v>5</v>
      </c>
      <c r="L11" s="41" t="s">
        <v>11</v>
      </c>
      <c r="M11" s="44">
        <v>6</v>
      </c>
    </row>
    <row r="12" spans="4:13" ht="31">
      <c r="D12" s="41" t="s">
        <v>10</v>
      </c>
      <c r="E12" s="39">
        <v>4</v>
      </c>
      <c r="H12" s="41" t="s">
        <v>14</v>
      </c>
      <c r="I12" s="44">
        <v>5</v>
      </c>
      <c r="L12" s="41" t="s">
        <v>23</v>
      </c>
      <c r="M12" s="44">
        <v>4</v>
      </c>
    </row>
    <row r="13" spans="4:13" ht="31">
      <c r="D13" s="41" t="s">
        <v>11</v>
      </c>
      <c r="E13" s="39">
        <v>1</v>
      </c>
      <c r="H13" s="41" t="s">
        <v>23</v>
      </c>
      <c r="I13" s="44">
        <v>3</v>
      </c>
      <c r="L13" s="41" t="s">
        <v>14</v>
      </c>
      <c r="M13" s="44">
        <v>2</v>
      </c>
    </row>
    <row r="14" spans="4:13" ht="31">
      <c r="D14" s="41" t="s">
        <v>16</v>
      </c>
      <c r="E14" s="39">
        <v>1</v>
      </c>
      <c r="H14" s="41" t="s">
        <v>10</v>
      </c>
      <c r="I14" s="44">
        <v>3</v>
      </c>
      <c r="L14" s="41" t="s">
        <v>10</v>
      </c>
      <c r="M14" s="44">
        <v>1</v>
      </c>
    </row>
    <row r="15" spans="4:13" ht="46.5">
      <c r="D15" s="42" t="s">
        <v>20</v>
      </c>
      <c r="E15" s="39">
        <v>1</v>
      </c>
      <c r="H15" s="41" t="s">
        <v>20</v>
      </c>
      <c r="I15" s="44">
        <v>1</v>
      </c>
      <c r="L15" s="41" t="s">
        <v>20</v>
      </c>
      <c r="M15" s="44">
        <v>0</v>
      </c>
    </row>
    <row r="17" spans="5:13">
      <c r="E17">
        <f>SUM(E3:E15)</f>
        <v>65</v>
      </c>
      <c r="I17">
        <f>SUM(I3:I15)</f>
        <v>90</v>
      </c>
      <c r="M17">
        <f>SUM(M3:M15)</f>
        <v>100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A261"/>
  <sheetViews>
    <sheetView workbookViewId="0">
      <selection activeCell="A2" sqref="A2:AA2"/>
    </sheetView>
  </sheetViews>
  <sheetFormatPr defaultColWidth="9.1796875" defaultRowHeight="10.5"/>
  <cols>
    <col min="1" max="1" width="3.453125" style="10" customWidth="1"/>
    <col min="2" max="2" width="16.81640625" style="11" customWidth="1"/>
    <col min="3" max="3" width="7" style="21" customWidth="1"/>
    <col min="4" max="7" width="6" style="21" customWidth="1"/>
    <col min="8" max="8" width="7.54296875" style="21" customWidth="1"/>
    <col min="9" max="9" width="6.81640625" style="21" customWidth="1"/>
    <col min="10" max="11" width="6" style="21" customWidth="1"/>
    <col min="12" max="12" width="6.7265625" style="21" customWidth="1"/>
    <col min="13" max="13" width="7" style="21" customWidth="1"/>
    <col min="14" max="17" width="6" style="21" customWidth="1"/>
    <col min="18" max="18" width="6.7265625" style="21" customWidth="1"/>
    <col min="19" max="19" width="7.1796875" style="21" customWidth="1"/>
    <col min="20" max="22" width="6" style="21" customWidth="1"/>
    <col min="23" max="27" width="6" style="22" customWidth="1"/>
    <col min="28" max="16384" width="9.1796875" style="11"/>
  </cols>
  <sheetData>
    <row r="1" spans="1:27" s="5" customFormat="1" ht="15" customHeight="1">
      <c r="A1" s="1"/>
      <c r="B1" s="2"/>
      <c r="C1" s="3"/>
      <c r="D1" s="3"/>
      <c r="E1" s="3"/>
      <c r="F1" s="3"/>
      <c r="G1" s="3"/>
      <c r="H1" s="3"/>
      <c r="I1" s="3"/>
      <c r="J1" s="3"/>
      <c r="K1" s="3"/>
      <c r="L1" s="3"/>
      <c r="M1" s="3"/>
      <c r="N1" s="3"/>
      <c r="O1" s="3"/>
      <c r="P1" s="3"/>
      <c r="Q1" s="3"/>
      <c r="R1" s="3"/>
      <c r="S1" s="3"/>
      <c r="T1" s="3"/>
      <c r="U1" s="3"/>
      <c r="V1" s="3"/>
      <c r="W1" s="4"/>
      <c r="X1" s="4"/>
      <c r="Y1" s="4"/>
      <c r="Z1" s="4"/>
      <c r="AA1" s="4"/>
    </row>
    <row r="2" spans="1:27" s="6" customFormat="1" ht="43.5" customHeight="1">
      <c r="A2" s="438" t="s">
        <v>85</v>
      </c>
      <c r="B2" s="438"/>
      <c r="C2" s="439"/>
      <c r="D2" s="439"/>
      <c r="E2" s="439"/>
      <c r="F2" s="439"/>
      <c r="G2" s="439"/>
      <c r="H2" s="439"/>
      <c r="I2" s="439"/>
      <c r="J2" s="439"/>
      <c r="K2" s="439"/>
      <c r="L2" s="439"/>
      <c r="M2" s="439"/>
      <c r="N2" s="440"/>
      <c r="O2" s="439"/>
      <c r="P2" s="439"/>
      <c r="Q2" s="439"/>
      <c r="R2" s="439"/>
      <c r="S2" s="439"/>
      <c r="T2" s="439"/>
      <c r="U2" s="439"/>
      <c r="V2" s="439"/>
      <c r="W2" s="438"/>
      <c r="X2" s="438"/>
      <c r="Y2" s="438"/>
      <c r="Z2" s="438"/>
      <c r="AA2" s="438"/>
    </row>
    <row r="3" spans="1:27" s="6" customFormat="1" ht="18.75" customHeight="1">
      <c r="A3" s="441" t="s">
        <v>26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row>
    <row r="4" spans="1:27" s="5" customFormat="1" ht="21" customHeight="1">
      <c r="A4" s="1"/>
      <c r="B4" s="7"/>
      <c r="C4" s="3"/>
      <c r="D4" s="3"/>
      <c r="E4" s="3"/>
      <c r="F4" s="3"/>
      <c r="G4" s="3"/>
      <c r="H4" s="3"/>
      <c r="I4" s="3"/>
      <c r="J4" s="3"/>
      <c r="K4" s="3"/>
      <c r="L4" s="3"/>
      <c r="M4" s="3"/>
      <c r="N4" s="3"/>
      <c r="O4" s="3"/>
      <c r="P4" s="3"/>
      <c r="Q4" s="3"/>
      <c r="R4" s="3"/>
      <c r="S4" s="3"/>
      <c r="T4" s="3"/>
      <c r="U4" s="3"/>
      <c r="V4" s="3"/>
      <c r="W4" s="4"/>
      <c r="X4" s="442" t="s">
        <v>27</v>
      </c>
      <c r="Y4" s="442"/>
      <c r="Z4" s="442"/>
      <c r="AA4" s="442"/>
    </row>
    <row r="5" spans="1:27" s="6" customFormat="1" ht="21" customHeight="1">
      <c r="A5" s="443" t="s">
        <v>0</v>
      </c>
      <c r="B5" s="443" t="s">
        <v>28</v>
      </c>
      <c r="C5" s="437" t="s">
        <v>29</v>
      </c>
      <c r="D5" s="437"/>
      <c r="E5" s="437"/>
      <c r="F5" s="437"/>
      <c r="G5" s="437"/>
      <c r="H5" s="437"/>
      <c r="I5" s="437"/>
      <c r="J5" s="437"/>
      <c r="K5" s="437"/>
      <c r="L5" s="437"/>
      <c r="M5" s="437" t="s">
        <v>30</v>
      </c>
      <c r="N5" s="437"/>
      <c r="O5" s="437"/>
      <c r="P5" s="437"/>
      <c r="Q5" s="437"/>
      <c r="R5" s="437" t="s">
        <v>31</v>
      </c>
      <c r="S5" s="437"/>
      <c r="T5" s="437"/>
      <c r="U5" s="437"/>
      <c r="V5" s="437"/>
      <c r="W5" s="444" t="s">
        <v>32</v>
      </c>
      <c r="X5" s="444"/>
      <c r="Y5" s="444"/>
      <c r="Z5" s="444"/>
      <c r="AA5" s="444"/>
    </row>
    <row r="6" spans="1:27" s="6" customFormat="1" ht="21" customHeight="1">
      <c r="A6" s="443"/>
      <c r="B6" s="443"/>
      <c r="C6" s="437" t="s">
        <v>2</v>
      </c>
      <c r="D6" s="437" t="s">
        <v>33</v>
      </c>
      <c r="E6" s="437"/>
      <c r="F6" s="437"/>
      <c r="G6" s="437"/>
      <c r="H6" s="437" t="s">
        <v>34</v>
      </c>
      <c r="I6" s="437"/>
      <c r="J6" s="437"/>
      <c r="K6" s="437"/>
      <c r="L6" s="437"/>
      <c r="M6" s="437"/>
      <c r="N6" s="437"/>
      <c r="O6" s="437"/>
      <c r="P6" s="437"/>
      <c r="Q6" s="437"/>
      <c r="R6" s="437"/>
      <c r="S6" s="437"/>
      <c r="T6" s="437"/>
      <c r="U6" s="437"/>
      <c r="V6" s="437"/>
      <c r="W6" s="444"/>
      <c r="X6" s="444"/>
      <c r="Y6" s="444"/>
      <c r="Z6" s="444"/>
      <c r="AA6" s="444"/>
    </row>
    <row r="7" spans="1:27" s="6" customFormat="1" ht="21" customHeight="1">
      <c r="A7" s="443"/>
      <c r="B7" s="443"/>
      <c r="C7" s="437"/>
      <c r="D7" s="437"/>
      <c r="E7" s="437"/>
      <c r="F7" s="437"/>
      <c r="G7" s="437"/>
      <c r="H7" s="436" t="s">
        <v>35</v>
      </c>
      <c r="I7" s="437" t="s">
        <v>36</v>
      </c>
      <c r="J7" s="437"/>
      <c r="K7" s="437"/>
      <c r="L7" s="437"/>
      <c r="M7" s="436" t="s">
        <v>35</v>
      </c>
      <c r="N7" s="437" t="s">
        <v>36</v>
      </c>
      <c r="O7" s="437"/>
      <c r="P7" s="437"/>
      <c r="Q7" s="437"/>
      <c r="R7" s="436" t="s">
        <v>35</v>
      </c>
      <c r="S7" s="436" t="s">
        <v>36</v>
      </c>
      <c r="T7" s="436"/>
      <c r="U7" s="436"/>
      <c r="V7" s="436"/>
      <c r="W7" s="445" t="s">
        <v>35</v>
      </c>
      <c r="X7" s="444" t="s">
        <v>36</v>
      </c>
      <c r="Y7" s="444"/>
      <c r="Z7" s="444"/>
      <c r="AA7" s="444"/>
    </row>
    <row r="8" spans="1:27" s="6" customFormat="1" ht="31.5" customHeight="1">
      <c r="A8" s="443"/>
      <c r="B8" s="443"/>
      <c r="C8" s="437"/>
      <c r="D8" s="8" t="s">
        <v>35</v>
      </c>
      <c r="E8" s="8" t="s">
        <v>37</v>
      </c>
      <c r="F8" s="8" t="s">
        <v>38</v>
      </c>
      <c r="G8" s="8" t="s">
        <v>39</v>
      </c>
      <c r="H8" s="436"/>
      <c r="I8" s="8" t="s">
        <v>37</v>
      </c>
      <c r="J8" s="8" t="s">
        <v>38</v>
      </c>
      <c r="K8" s="8" t="s">
        <v>39</v>
      </c>
      <c r="L8" s="8" t="s">
        <v>40</v>
      </c>
      <c r="M8" s="436"/>
      <c r="N8" s="8" t="s">
        <v>37</v>
      </c>
      <c r="O8" s="8" t="s">
        <v>38</v>
      </c>
      <c r="P8" s="8" t="s">
        <v>39</v>
      </c>
      <c r="Q8" s="8" t="s">
        <v>40</v>
      </c>
      <c r="R8" s="436"/>
      <c r="S8" s="8" t="s">
        <v>37</v>
      </c>
      <c r="T8" s="8" t="s">
        <v>38</v>
      </c>
      <c r="U8" s="8" t="s">
        <v>39</v>
      </c>
      <c r="V8" s="8" t="s">
        <v>40</v>
      </c>
      <c r="W8" s="445"/>
      <c r="X8" s="9" t="s">
        <v>37</v>
      </c>
      <c r="Y8" s="9" t="s">
        <v>38</v>
      </c>
      <c r="Z8" s="9" t="s">
        <v>39</v>
      </c>
      <c r="AA8" s="9" t="s">
        <v>40</v>
      </c>
    </row>
    <row r="9" spans="1:27">
      <c r="A9" s="27"/>
      <c r="B9" s="28"/>
      <c r="C9" s="29"/>
      <c r="D9" s="29"/>
      <c r="E9" s="29"/>
      <c r="F9" s="29"/>
      <c r="G9" s="29"/>
      <c r="H9" s="29"/>
      <c r="I9" s="29"/>
      <c r="J9" s="29"/>
      <c r="K9" s="29"/>
      <c r="L9" s="29"/>
      <c r="M9" s="29"/>
      <c r="N9" s="29"/>
      <c r="O9" s="29"/>
      <c r="P9" s="29"/>
      <c r="Q9" s="29"/>
      <c r="R9" s="29"/>
      <c r="S9" s="29"/>
      <c r="T9" s="29"/>
      <c r="U9" s="29"/>
      <c r="V9" s="29"/>
      <c r="W9" s="30"/>
      <c r="X9" s="30"/>
      <c r="Y9" s="30"/>
      <c r="Z9" s="30"/>
      <c r="AA9" s="30"/>
    </row>
    <row r="10" spans="1:27" s="12" customFormat="1" ht="18.75" customHeight="1">
      <c r="A10" s="31" t="s">
        <v>24</v>
      </c>
      <c r="B10" s="32" t="s">
        <v>41</v>
      </c>
      <c r="C10" s="33">
        <f>+C11+C12</f>
        <v>436151.09645400004</v>
      </c>
      <c r="D10" s="33">
        <f t="shared" ref="D10:V10" si="0">+D11+D12</f>
        <v>5827.946453999999</v>
      </c>
      <c r="E10" s="33">
        <f t="shared" si="0"/>
        <v>5827.946453999999</v>
      </c>
      <c r="F10" s="33">
        <f t="shared" si="0"/>
        <v>0</v>
      </c>
      <c r="G10" s="33">
        <f t="shared" si="0"/>
        <v>0</v>
      </c>
      <c r="H10" s="33">
        <f t="shared" si="0"/>
        <v>430323.15</v>
      </c>
      <c r="I10" s="33">
        <f t="shared" si="0"/>
        <v>244768</v>
      </c>
      <c r="J10" s="33">
        <f t="shared" si="0"/>
        <v>15200</v>
      </c>
      <c r="K10" s="33">
        <f t="shared" si="0"/>
        <v>23355.15</v>
      </c>
      <c r="L10" s="33">
        <f t="shared" si="0"/>
        <v>147000</v>
      </c>
      <c r="M10" s="33">
        <f t="shared" si="0"/>
        <v>134401.17687299999</v>
      </c>
      <c r="N10" s="33">
        <f t="shared" si="0"/>
        <v>56941.45687300001</v>
      </c>
      <c r="O10" s="33">
        <f t="shared" si="0"/>
        <v>6719.27</v>
      </c>
      <c r="P10" s="33">
        <f t="shared" si="0"/>
        <v>2599.7039999999997</v>
      </c>
      <c r="Q10" s="33">
        <f t="shared" si="0"/>
        <v>68140.745999999999</v>
      </c>
      <c r="R10" s="33">
        <f t="shared" si="0"/>
        <v>301749.91958099999</v>
      </c>
      <c r="S10" s="33">
        <f t="shared" si="0"/>
        <v>193654.489581</v>
      </c>
      <c r="T10" s="33">
        <f t="shared" si="0"/>
        <v>8480.73</v>
      </c>
      <c r="U10" s="33">
        <f t="shared" si="0"/>
        <v>20755.446</v>
      </c>
      <c r="V10" s="33">
        <f t="shared" si="0"/>
        <v>78859.254000000001</v>
      </c>
      <c r="W10" s="34">
        <f>M10/C10</f>
        <v>0.30815278917262795</v>
      </c>
      <c r="X10" s="34">
        <f>N10/(E10+I10)</f>
        <v>0.2272241737296111</v>
      </c>
      <c r="Y10" s="34">
        <f>O10/(F10+J10)</f>
        <v>0.44205723684210529</v>
      </c>
      <c r="Z10" s="34">
        <f>P10/(G10+K10)</f>
        <v>0.11131180917270921</v>
      </c>
      <c r="AA10" s="34">
        <f>Q10/L10</f>
        <v>0.46354248979591839</v>
      </c>
    </row>
    <row r="11" spans="1:27" ht="18.75" customHeight="1">
      <c r="A11" s="35" t="s">
        <v>42</v>
      </c>
      <c r="B11" s="36" t="s">
        <v>43</v>
      </c>
      <c r="C11" s="37">
        <f>+D11+H11</f>
        <v>275278.26300000004</v>
      </c>
      <c r="D11" s="37">
        <f>SUM(E11:G11)</f>
        <v>5482.8629999999994</v>
      </c>
      <c r="E11" s="37">
        <f>+E29+E47+E65+E83+E101+E119+E137+E155+E173+E191+E209+E227+E245</f>
        <v>5482.8629999999994</v>
      </c>
      <c r="F11" s="37">
        <f>+F29+F47+F65+F83+F101+F119+F137+F155+F173+F191+F209+F227+F245</f>
        <v>0</v>
      </c>
      <c r="G11" s="37">
        <f>+G29+G47+G65+G83+G101+G119+G137+G155+G173+G191+G209+G227+G245</f>
        <v>0</v>
      </c>
      <c r="H11" s="37">
        <f>SUM(I11:L11)</f>
        <v>269795.40000000002</v>
      </c>
      <c r="I11" s="37">
        <f>+I29+I47+I65+I83+I101+I119+I137+I155+I173+I191+I209+I227+I245</f>
        <v>87620</v>
      </c>
      <c r="J11" s="37">
        <f>+J29+J47+J65+J83+J101+J119+J137+J155+J173+J191+J209+J227+J245</f>
        <v>14600</v>
      </c>
      <c r="K11" s="37">
        <f>+K29+K47+K65+K83+K101+K119+K137+K155+K173+K191+K209+K227+K245</f>
        <v>20575.400000000001</v>
      </c>
      <c r="L11" s="37">
        <f>+L29+L47+L65+L83+L101+L119+L137+L155+L173+L191+L209+L227+L245</f>
        <v>147000</v>
      </c>
      <c r="M11" s="37">
        <f>SUM(N11:Q11)</f>
        <v>107471.922737</v>
      </c>
      <c r="N11" s="37">
        <f>+N29+N47+N65+N83+N101+N119+N137+N155+N173+N191+N209+N227+N245</f>
        <v>30588.596737000003</v>
      </c>
      <c r="O11" s="37">
        <f>+O29+O47+O65+O83+O101+O119+O137+O155+O173+O191+O209+O227+O245</f>
        <v>6659.27</v>
      </c>
      <c r="P11" s="37">
        <f>+P29+P47+P65+P83+P101+P119+P137+P155+P173+P191+P209+P227+P245</f>
        <v>2083.31</v>
      </c>
      <c r="Q11" s="37">
        <f>+Q29+Q47+Q65+Q83+Q101+Q119+Q137+Q155+Q173+Q191+Q209+Q227+Q245</f>
        <v>68140.745999999999</v>
      </c>
      <c r="R11" s="37">
        <f>SUM(S11:V11)</f>
        <v>167806.34026299999</v>
      </c>
      <c r="S11" s="37">
        <f>(E11+I11)-N11</f>
        <v>62514.266262999998</v>
      </c>
      <c r="T11" s="37">
        <f>(F11+J11)-O11</f>
        <v>7940.73</v>
      </c>
      <c r="U11" s="37">
        <f>(G11+K11)-P11</f>
        <v>18492.09</v>
      </c>
      <c r="V11" s="37">
        <f>L11-Q11</f>
        <v>78859.254000000001</v>
      </c>
      <c r="W11" s="38">
        <f t="shared" ref="W11:W27" si="1">M11/C11</f>
        <v>0.39041194740828478</v>
      </c>
      <c r="X11" s="38">
        <f t="shared" ref="X11:X27" si="2">N11/(E11+I11)</f>
        <v>0.32854625251427555</v>
      </c>
      <c r="Y11" s="38">
        <f>O11/(F11+J11)</f>
        <v>0.45611438356164385</v>
      </c>
      <c r="Z11" s="38">
        <f t="shared" ref="Z11:Z27" si="3">P11/(G11+K11)</f>
        <v>0.10125246653771007</v>
      </c>
      <c r="AA11" s="38">
        <f>Q11/L11</f>
        <v>0.46354248979591839</v>
      </c>
    </row>
    <row r="12" spans="1:27" ht="15.75" customHeight="1">
      <c r="A12" s="35" t="s">
        <v>42</v>
      </c>
      <c r="B12" s="36" t="s">
        <v>44</v>
      </c>
      <c r="C12" s="37">
        <f t="shared" ref="C12:V12" si="4">SUM(C13:C27)</f>
        <v>160872.83345400001</v>
      </c>
      <c r="D12" s="37">
        <f t="shared" si="4"/>
        <v>345.08345399999996</v>
      </c>
      <c r="E12" s="37">
        <f t="shared" si="4"/>
        <v>345.08345399999996</v>
      </c>
      <c r="F12" s="37">
        <f t="shared" si="4"/>
        <v>0</v>
      </c>
      <c r="G12" s="37">
        <f t="shared" si="4"/>
        <v>0</v>
      </c>
      <c r="H12" s="37">
        <f t="shared" si="4"/>
        <v>160527.75</v>
      </c>
      <c r="I12" s="37">
        <f t="shared" si="4"/>
        <v>157148</v>
      </c>
      <c r="J12" s="37">
        <f t="shared" si="4"/>
        <v>600</v>
      </c>
      <c r="K12" s="37">
        <f t="shared" si="4"/>
        <v>2779.75</v>
      </c>
      <c r="L12" s="37">
        <f t="shared" si="4"/>
        <v>0</v>
      </c>
      <c r="M12" s="37">
        <f t="shared" si="4"/>
        <v>26929.254136000003</v>
      </c>
      <c r="N12" s="37">
        <f t="shared" si="4"/>
        <v>26352.860136000007</v>
      </c>
      <c r="O12" s="37">
        <f t="shared" si="4"/>
        <v>60</v>
      </c>
      <c r="P12" s="37">
        <f t="shared" si="4"/>
        <v>516.39400000000001</v>
      </c>
      <c r="Q12" s="37">
        <f t="shared" si="4"/>
        <v>0</v>
      </c>
      <c r="R12" s="37">
        <f t="shared" si="4"/>
        <v>133943.579318</v>
      </c>
      <c r="S12" s="37">
        <f t="shared" si="4"/>
        <v>131140.223318</v>
      </c>
      <c r="T12" s="37">
        <f t="shared" si="4"/>
        <v>540</v>
      </c>
      <c r="U12" s="37">
        <f t="shared" si="4"/>
        <v>2263.3559999999998</v>
      </c>
      <c r="V12" s="37">
        <f t="shared" si="4"/>
        <v>0</v>
      </c>
      <c r="W12" s="38">
        <f t="shared" si="1"/>
        <v>0.16739466544983903</v>
      </c>
      <c r="X12" s="38">
        <f t="shared" si="2"/>
        <v>0.16732709499396556</v>
      </c>
      <c r="Y12" s="38">
        <f>O12/(F12+J12)</f>
        <v>0.1</v>
      </c>
      <c r="Z12" s="38">
        <f t="shared" si="3"/>
        <v>0.18576994334022845</v>
      </c>
      <c r="AA12" s="38"/>
    </row>
    <row r="13" spans="1:27" ht="15.75" hidden="1" customHeight="1">
      <c r="A13" s="35" t="s">
        <v>45</v>
      </c>
      <c r="B13" s="36" t="s">
        <v>46</v>
      </c>
      <c r="C13" s="37">
        <f t="shared" ref="C13:C27" si="5">+D13+H13</f>
        <v>40275.083454</v>
      </c>
      <c r="D13" s="37">
        <f t="shared" ref="D13:D27" si="6">SUM(E13:G13)</f>
        <v>335.08345399999996</v>
      </c>
      <c r="E13" s="37">
        <f t="shared" ref="E13:G27" si="7">+E31+E49+E67+E85+E103+E121+E139+E157+E175+E193+E211+E229+E247</f>
        <v>335.08345399999996</v>
      </c>
      <c r="F13" s="37">
        <f t="shared" si="7"/>
        <v>0</v>
      </c>
      <c r="G13" s="37">
        <f t="shared" si="7"/>
        <v>0</v>
      </c>
      <c r="H13" s="37">
        <f>SUM(I13:L13)</f>
        <v>39940</v>
      </c>
      <c r="I13" s="37">
        <f t="shared" ref="I13:L27" si="8">+I31+I49+I67+I85+I103+I121+I139+I157+I175+I193+I211+I229+I247</f>
        <v>39940</v>
      </c>
      <c r="J13" s="37">
        <f t="shared" si="8"/>
        <v>0</v>
      </c>
      <c r="K13" s="37">
        <f t="shared" si="8"/>
        <v>0</v>
      </c>
      <c r="L13" s="37">
        <f t="shared" si="8"/>
        <v>0</v>
      </c>
      <c r="M13" s="37">
        <f>SUM(N13:Q13)</f>
        <v>14685.455136</v>
      </c>
      <c r="N13" s="37">
        <f t="shared" ref="N13:Q27" si="9">+N31+N49+N67+N85+N103+N121+N139+N157+N175+N193+N211+N229+N247</f>
        <v>14685.455136</v>
      </c>
      <c r="O13" s="37">
        <f t="shared" si="9"/>
        <v>0</v>
      </c>
      <c r="P13" s="37">
        <f t="shared" si="9"/>
        <v>0</v>
      </c>
      <c r="Q13" s="37">
        <f t="shared" si="9"/>
        <v>0</v>
      </c>
      <c r="R13" s="37">
        <f t="shared" ref="R13:R27" si="10">SUM(S13:V13)</f>
        <v>25589.628317999999</v>
      </c>
      <c r="S13" s="37">
        <f t="shared" ref="S13:U27" si="11">(E13+I13)-N13</f>
        <v>25589.628317999999</v>
      </c>
      <c r="T13" s="37">
        <f t="shared" si="11"/>
        <v>0</v>
      </c>
      <c r="U13" s="37">
        <f t="shared" si="11"/>
        <v>0</v>
      </c>
      <c r="V13" s="37">
        <f t="shared" ref="V13:V27" si="12">L13-Q13</f>
        <v>0</v>
      </c>
      <c r="W13" s="38">
        <f t="shared" si="1"/>
        <v>0.36462879469319848</v>
      </c>
      <c r="X13" s="38">
        <f t="shared" si="2"/>
        <v>0.36462879469319848</v>
      </c>
      <c r="Y13" s="38"/>
      <c r="Z13" s="38"/>
      <c r="AA13" s="38"/>
    </row>
    <row r="14" spans="1:27" ht="15.75" hidden="1" customHeight="1">
      <c r="A14" s="35" t="s">
        <v>45</v>
      </c>
      <c r="B14" s="36" t="s">
        <v>47</v>
      </c>
      <c r="C14" s="37">
        <f t="shared" si="5"/>
        <v>38507</v>
      </c>
      <c r="D14" s="37">
        <f t="shared" si="6"/>
        <v>0</v>
      </c>
      <c r="E14" s="37">
        <f t="shared" si="7"/>
        <v>0</v>
      </c>
      <c r="F14" s="37">
        <f t="shared" si="7"/>
        <v>0</v>
      </c>
      <c r="G14" s="37">
        <f t="shared" si="7"/>
        <v>0</v>
      </c>
      <c r="H14" s="37">
        <f t="shared" ref="H14:H27" si="13">SUM(I14:L14)</f>
        <v>38507</v>
      </c>
      <c r="I14" s="37">
        <f t="shared" si="8"/>
        <v>37598</v>
      </c>
      <c r="J14" s="37">
        <f t="shared" si="8"/>
        <v>380</v>
      </c>
      <c r="K14" s="37">
        <f t="shared" si="8"/>
        <v>529</v>
      </c>
      <c r="L14" s="37">
        <f t="shared" si="8"/>
        <v>0</v>
      </c>
      <c r="M14" s="37">
        <f t="shared" ref="M14:M27" si="14">SUM(N14:Q14)</f>
        <v>2847.8289999999997</v>
      </c>
      <c r="N14" s="37">
        <f t="shared" si="9"/>
        <v>2795.8289999999997</v>
      </c>
      <c r="O14" s="37">
        <f t="shared" si="9"/>
        <v>0</v>
      </c>
      <c r="P14" s="37">
        <f t="shared" si="9"/>
        <v>52</v>
      </c>
      <c r="Q14" s="37">
        <f t="shared" si="9"/>
        <v>0</v>
      </c>
      <c r="R14" s="37">
        <f t="shared" si="10"/>
        <v>35659.171000000002</v>
      </c>
      <c r="S14" s="37">
        <f t="shared" si="11"/>
        <v>34802.171000000002</v>
      </c>
      <c r="T14" s="37">
        <f t="shared" si="11"/>
        <v>380</v>
      </c>
      <c r="U14" s="37">
        <f t="shared" si="11"/>
        <v>477</v>
      </c>
      <c r="V14" s="37">
        <f t="shared" si="12"/>
        <v>0</v>
      </c>
      <c r="W14" s="38">
        <f t="shared" si="1"/>
        <v>7.3956137845067119E-2</v>
      </c>
      <c r="X14" s="38">
        <f t="shared" si="2"/>
        <v>7.4361109633491129E-2</v>
      </c>
      <c r="Y14" s="38">
        <f>O14/(F14+J14)</f>
        <v>0</v>
      </c>
      <c r="Z14" s="38">
        <f t="shared" si="3"/>
        <v>9.8298676748582225E-2</v>
      </c>
      <c r="AA14" s="38"/>
    </row>
    <row r="15" spans="1:27" ht="15.75" hidden="1" customHeight="1">
      <c r="A15" s="35" t="s">
        <v>45</v>
      </c>
      <c r="B15" s="36" t="s">
        <v>48</v>
      </c>
      <c r="C15" s="37">
        <f t="shared" si="5"/>
        <v>3530</v>
      </c>
      <c r="D15" s="37">
        <f t="shared" si="6"/>
        <v>0</v>
      </c>
      <c r="E15" s="37">
        <f t="shared" si="7"/>
        <v>0</v>
      </c>
      <c r="F15" s="37">
        <f t="shared" si="7"/>
        <v>0</v>
      </c>
      <c r="G15" s="37">
        <f t="shared" si="7"/>
        <v>0</v>
      </c>
      <c r="H15" s="37">
        <f t="shared" si="13"/>
        <v>3530</v>
      </c>
      <c r="I15" s="37">
        <f t="shared" si="8"/>
        <v>3525</v>
      </c>
      <c r="J15" s="37">
        <f t="shared" si="8"/>
        <v>0</v>
      </c>
      <c r="K15" s="37">
        <f t="shared" si="8"/>
        <v>5</v>
      </c>
      <c r="L15" s="37">
        <f t="shared" si="8"/>
        <v>0</v>
      </c>
      <c r="M15" s="37">
        <f t="shared" si="14"/>
        <v>133.1</v>
      </c>
      <c r="N15" s="37">
        <f t="shared" si="9"/>
        <v>133.1</v>
      </c>
      <c r="O15" s="37">
        <f t="shared" si="9"/>
        <v>0</v>
      </c>
      <c r="P15" s="37">
        <f t="shared" si="9"/>
        <v>0</v>
      </c>
      <c r="Q15" s="37">
        <f t="shared" si="9"/>
        <v>0</v>
      </c>
      <c r="R15" s="37">
        <f t="shared" si="10"/>
        <v>3396.9</v>
      </c>
      <c r="S15" s="37">
        <f t="shared" si="11"/>
        <v>3391.9</v>
      </c>
      <c r="T15" s="37">
        <f t="shared" si="11"/>
        <v>0</v>
      </c>
      <c r="U15" s="37">
        <f t="shared" si="11"/>
        <v>5</v>
      </c>
      <c r="V15" s="37">
        <f t="shared" si="12"/>
        <v>0</v>
      </c>
      <c r="W15" s="38">
        <f t="shared" si="1"/>
        <v>3.770538243626062E-2</v>
      </c>
      <c r="X15" s="38">
        <f t="shared" si="2"/>
        <v>3.7758865248226949E-2</v>
      </c>
      <c r="Y15" s="38"/>
      <c r="Z15" s="38">
        <f t="shared" si="3"/>
        <v>0</v>
      </c>
      <c r="AA15" s="38"/>
    </row>
    <row r="16" spans="1:27" ht="24" hidden="1" customHeight="1">
      <c r="A16" s="35" t="s">
        <v>45</v>
      </c>
      <c r="B16" s="36" t="s">
        <v>49</v>
      </c>
      <c r="C16" s="37">
        <f t="shared" si="5"/>
        <v>3530</v>
      </c>
      <c r="D16" s="37">
        <f t="shared" si="6"/>
        <v>0</v>
      </c>
      <c r="E16" s="37">
        <f t="shared" si="7"/>
        <v>0</v>
      </c>
      <c r="F16" s="37">
        <f t="shared" si="7"/>
        <v>0</v>
      </c>
      <c r="G16" s="37">
        <f t="shared" si="7"/>
        <v>0</v>
      </c>
      <c r="H16" s="37">
        <f>SUM(I16:L16)</f>
        <v>3530</v>
      </c>
      <c r="I16" s="37">
        <f t="shared" si="8"/>
        <v>3525</v>
      </c>
      <c r="J16" s="37">
        <f t="shared" si="8"/>
        <v>0</v>
      </c>
      <c r="K16" s="37">
        <f t="shared" si="8"/>
        <v>5</v>
      </c>
      <c r="L16" s="37">
        <f t="shared" si="8"/>
        <v>0</v>
      </c>
      <c r="M16" s="37">
        <f>SUM(N16:Q16)</f>
        <v>157.19999999999999</v>
      </c>
      <c r="N16" s="37">
        <f t="shared" si="9"/>
        <v>157.19999999999999</v>
      </c>
      <c r="O16" s="37">
        <f t="shared" si="9"/>
        <v>0</v>
      </c>
      <c r="P16" s="37">
        <f t="shared" si="9"/>
        <v>0</v>
      </c>
      <c r="Q16" s="37">
        <f t="shared" si="9"/>
        <v>0</v>
      </c>
      <c r="R16" s="37">
        <f t="shared" si="10"/>
        <v>3372.8</v>
      </c>
      <c r="S16" s="37">
        <f t="shared" si="11"/>
        <v>3367.8</v>
      </c>
      <c r="T16" s="37">
        <f t="shared" si="11"/>
        <v>0</v>
      </c>
      <c r="U16" s="37">
        <f t="shared" si="11"/>
        <v>5</v>
      </c>
      <c r="V16" s="37">
        <f t="shared" si="12"/>
        <v>0</v>
      </c>
      <c r="W16" s="38">
        <f t="shared" si="1"/>
        <v>4.4532577903682716E-2</v>
      </c>
      <c r="X16" s="38">
        <f t="shared" si="2"/>
        <v>4.4595744680851063E-2</v>
      </c>
      <c r="Y16" s="38"/>
      <c r="Z16" s="38">
        <f t="shared" si="3"/>
        <v>0</v>
      </c>
      <c r="AA16" s="38"/>
    </row>
    <row r="17" spans="1:27" ht="25.5" hidden="1" customHeight="1">
      <c r="A17" s="35" t="s">
        <v>45</v>
      </c>
      <c r="B17" s="36" t="s">
        <v>50</v>
      </c>
      <c r="C17" s="37">
        <f t="shared" si="5"/>
        <v>2650</v>
      </c>
      <c r="D17" s="37">
        <f t="shared" si="6"/>
        <v>0</v>
      </c>
      <c r="E17" s="37">
        <f t="shared" si="7"/>
        <v>0</v>
      </c>
      <c r="F17" s="37">
        <f t="shared" si="7"/>
        <v>0</v>
      </c>
      <c r="G17" s="37">
        <f t="shared" si="7"/>
        <v>0</v>
      </c>
      <c r="H17" s="37">
        <f t="shared" si="13"/>
        <v>2650</v>
      </c>
      <c r="I17" s="37">
        <f t="shared" si="8"/>
        <v>2400</v>
      </c>
      <c r="J17" s="37">
        <f t="shared" si="8"/>
        <v>0</v>
      </c>
      <c r="K17" s="37">
        <f t="shared" si="8"/>
        <v>250</v>
      </c>
      <c r="L17" s="37">
        <f t="shared" si="8"/>
        <v>0</v>
      </c>
      <c r="M17" s="37">
        <f t="shared" si="14"/>
        <v>250</v>
      </c>
      <c r="N17" s="37">
        <f t="shared" si="9"/>
        <v>0</v>
      </c>
      <c r="O17" s="37">
        <f t="shared" si="9"/>
        <v>0</v>
      </c>
      <c r="P17" s="37">
        <f t="shared" si="9"/>
        <v>250</v>
      </c>
      <c r="Q17" s="37">
        <f t="shared" si="9"/>
        <v>0</v>
      </c>
      <c r="R17" s="37">
        <f t="shared" si="10"/>
        <v>2400</v>
      </c>
      <c r="S17" s="37">
        <f t="shared" si="11"/>
        <v>2400</v>
      </c>
      <c r="T17" s="37">
        <f t="shared" si="11"/>
        <v>0</v>
      </c>
      <c r="U17" s="37">
        <f t="shared" si="11"/>
        <v>0</v>
      </c>
      <c r="V17" s="37">
        <f t="shared" si="12"/>
        <v>0</v>
      </c>
      <c r="W17" s="38">
        <f t="shared" si="1"/>
        <v>9.4339622641509441E-2</v>
      </c>
      <c r="X17" s="38">
        <f t="shared" si="2"/>
        <v>0</v>
      </c>
      <c r="Y17" s="38"/>
      <c r="Z17" s="38">
        <f t="shared" si="3"/>
        <v>1</v>
      </c>
      <c r="AA17" s="38"/>
    </row>
    <row r="18" spans="1:27" ht="26.25" hidden="1" customHeight="1">
      <c r="A18" s="35" t="s">
        <v>45</v>
      </c>
      <c r="B18" s="36" t="s">
        <v>51</v>
      </c>
      <c r="C18" s="37">
        <f t="shared" si="5"/>
        <v>0</v>
      </c>
      <c r="D18" s="37">
        <f t="shared" si="6"/>
        <v>0</v>
      </c>
      <c r="E18" s="37">
        <f t="shared" si="7"/>
        <v>0</v>
      </c>
      <c r="F18" s="37">
        <f t="shared" si="7"/>
        <v>0</v>
      </c>
      <c r="G18" s="37">
        <f t="shared" si="7"/>
        <v>0</v>
      </c>
      <c r="H18" s="37">
        <f t="shared" si="13"/>
        <v>0</v>
      </c>
      <c r="I18" s="37">
        <f t="shared" si="8"/>
        <v>0</v>
      </c>
      <c r="J18" s="37">
        <f t="shared" si="8"/>
        <v>0</v>
      </c>
      <c r="K18" s="37">
        <f t="shared" si="8"/>
        <v>0</v>
      </c>
      <c r="L18" s="37">
        <f t="shared" si="8"/>
        <v>0</v>
      </c>
      <c r="M18" s="37">
        <f t="shared" si="14"/>
        <v>0</v>
      </c>
      <c r="N18" s="37">
        <f t="shared" si="9"/>
        <v>0</v>
      </c>
      <c r="O18" s="37">
        <f t="shared" si="9"/>
        <v>0</v>
      </c>
      <c r="P18" s="37">
        <f t="shared" si="9"/>
        <v>0</v>
      </c>
      <c r="Q18" s="37">
        <f t="shared" si="9"/>
        <v>0</v>
      </c>
      <c r="R18" s="37">
        <f t="shared" si="10"/>
        <v>0</v>
      </c>
      <c r="S18" s="37">
        <f t="shared" si="11"/>
        <v>0</v>
      </c>
      <c r="T18" s="37">
        <f t="shared" si="11"/>
        <v>0</v>
      </c>
      <c r="U18" s="37">
        <f t="shared" si="11"/>
        <v>0</v>
      </c>
      <c r="V18" s="37">
        <f t="shared" si="12"/>
        <v>0</v>
      </c>
      <c r="W18" s="38"/>
      <c r="X18" s="38"/>
      <c r="Y18" s="38"/>
      <c r="Z18" s="38"/>
      <c r="AA18" s="38"/>
    </row>
    <row r="19" spans="1:27" ht="20.25" hidden="1" customHeight="1">
      <c r="A19" s="35" t="s">
        <v>45</v>
      </c>
      <c r="B19" s="36" t="s">
        <v>52</v>
      </c>
      <c r="C19" s="37">
        <f t="shared" si="5"/>
        <v>5665.2</v>
      </c>
      <c r="D19" s="37">
        <f t="shared" si="6"/>
        <v>0</v>
      </c>
      <c r="E19" s="37">
        <f t="shared" si="7"/>
        <v>0</v>
      </c>
      <c r="F19" s="37">
        <f t="shared" si="7"/>
        <v>0</v>
      </c>
      <c r="G19" s="37">
        <f t="shared" si="7"/>
        <v>0</v>
      </c>
      <c r="H19" s="37">
        <f t="shared" si="13"/>
        <v>5665.2</v>
      </c>
      <c r="I19" s="37">
        <f t="shared" si="8"/>
        <v>5310</v>
      </c>
      <c r="J19" s="37">
        <f t="shared" si="8"/>
        <v>0</v>
      </c>
      <c r="K19" s="37">
        <f t="shared" si="8"/>
        <v>355.2</v>
      </c>
      <c r="L19" s="37">
        <f t="shared" si="8"/>
        <v>0</v>
      </c>
      <c r="M19" s="37">
        <f t="shared" si="14"/>
        <v>987.34799999999996</v>
      </c>
      <c r="N19" s="37">
        <f t="shared" si="9"/>
        <v>973.14799999999991</v>
      </c>
      <c r="O19" s="37">
        <f t="shared" si="9"/>
        <v>0</v>
      </c>
      <c r="P19" s="37">
        <f t="shared" si="9"/>
        <v>14.2</v>
      </c>
      <c r="Q19" s="37">
        <f t="shared" si="9"/>
        <v>0</v>
      </c>
      <c r="R19" s="37">
        <f t="shared" si="10"/>
        <v>4677.8519999999999</v>
      </c>
      <c r="S19" s="37">
        <f t="shared" si="11"/>
        <v>4336.8519999999999</v>
      </c>
      <c r="T19" s="37">
        <f t="shared" si="11"/>
        <v>0</v>
      </c>
      <c r="U19" s="37">
        <f t="shared" si="11"/>
        <v>341</v>
      </c>
      <c r="V19" s="37">
        <f t="shared" si="12"/>
        <v>0</v>
      </c>
      <c r="W19" s="38">
        <f t="shared" si="1"/>
        <v>0.17428299089176022</v>
      </c>
      <c r="X19" s="38">
        <f t="shared" si="2"/>
        <v>0.18326704331450092</v>
      </c>
      <c r="Y19" s="38"/>
      <c r="Z19" s="38">
        <f t="shared" si="3"/>
        <v>3.9977477477477479E-2</v>
      </c>
      <c r="AA19" s="38"/>
    </row>
    <row r="20" spans="1:27" ht="15.75" hidden="1" customHeight="1">
      <c r="A20" s="35" t="s">
        <v>45</v>
      </c>
      <c r="B20" s="36" t="s">
        <v>53</v>
      </c>
      <c r="C20" s="37">
        <f t="shared" si="5"/>
        <v>17984</v>
      </c>
      <c r="D20" s="37">
        <f t="shared" si="6"/>
        <v>0</v>
      </c>
      <c r="E20" s="37">
        <f t="shared" si="7"/>
        <v>0</v>
      </c>
      <c r="F20" s="37">
        <f t="shared" si="7"/>
        <v>0</v>
      </c>
      <c r="G20" s="37">
        <f t="shared" si="7"/>
        <v>0</v>
      </c>
      <c r="H20" s="37">
        <f t="shared" si="13"/>
        <v>17984</v>
      </c>
      <c r="I20" s="37">
        <f t="shared" si="8"/>
        <v>17468</v>
      </c>
      <c r="J20" s="37">
        <f t="shared" si="8"/>
        <v>0</v>
      </c>
      <c r="K20" s="37">
        <f t="shared" si="8"/>
        <v>516</v>
      </c>
      <c r="L20" s="37">
        <f t="shared" si="8"/>
        <v>0</v>
      </c>
      <c r="M20" s="37">
        <f t="shared" si="14"/>
        <v>3116.0950000000003</v>
      </c>
      <c r="N20" s="37">
        <f t="shared" si="9"/>
        <v>3060.4010000000003</v>
      </c>
      <c r="O20" s="37">
        <f t="shared" si="9"/>
        <v>0</v>
      </c>
      <c r="P20" s="37">
        <f t="shared" si="9"/>
        <v>55.694000000000003</v>
      </c>
      <c r="Q20" s="37">
        <f t="shared" si="9"/>
        <v>0</v>
      </c>
      <c r="R20" s="37">
        <f t="shared" si="10"/>
        <v>14867.905000000001</v>
      </c>
      <c r="S20" s="37">
        <f t="shared" si="11"/>
        <v>14407.599</v>
      </c>
      <c r="T20" s="37">
        <f t="shared" si="11"/>
        <v>0</v>
      </c>
      <c r="U20" s="37">
        <f t="shared" si="11"/>
        <v>460.30599999999998</v>
      </c>
      <c r="V20" s="37">
        <f t="shared" si="12"/>
        <v>0</v>
      </c>
      <c r="W20" s="38">
        <f t="shared" si="1"/>
        <v>0.17327040702846977</v>
      </c>
      <c r="X20" s="38">
        <f t="shared" si="2"/>
        <v>0.17520042363178384</v>
      </c>
      <c r="Y20" s="38"/>
      <c r="Z20" s="38">
        <f t="shared" si="3"/>
        <v>0.10793410852713178</v>
      </c>
      <c r="AA20" s="38"/>
    </row>
    <row r="21" spans="1:27" ht="15.75" hidden="1" customHeight="1">
      <c r="A21" s="35" t="s">
        <v>45</v>
      </c>
      <c r="B21" s="36" t="s">
        <v>54</v>
      </c>
      <c r="C21" s="37">
        <f t="shared" si="5"/>
        <v>9005.61</v>
      </c>
      <c r="D21" s="37">
        <f t="shared" si="6"/>
        <v>0</v>
      </c>
      <c r="E21" s="37">
        <f t="shared" si="7"/>
        <v>0</v>
      </c>
      <c r="F21" s="37">
        <f t="shared" si="7"/>
        <v>0</v>
      </c>
      <c r="G21" s="37">
        <f t="shared" si="7"/>
        <v>0</v>
      </c>
      <c r="H21" s="37">
        <f t="shared" si="13"/>
        <v>9005.61</v>
      </c>
      <c r="I21" s="37">
        <f t="shared" si="8"/>
        <v>8008</v>
      </c>
      <c r="J21" s="37">
        <f t="shared" si="8"/>
        <v>220</v>
      </c>
      <c r="K21" s="37">
        <f t="shared" si="8"/>
        <v>777.61</v>
      </c>
      <c r="L21" s="37">
        <f t="shared" si="8"/>
        <v>0</v>
      </c>
      <c r="M21" s="37">
        <f t="shared" si="14"/>
        <v>2813.2599999999998</v>
      </c>
      <c r="N21" s="37">
        <f t="shared" si="9"/>
        <v>2619.6999999999998</v>
      </c>
      <c r="O21" s="37">
        <f t="shared" si="9"/>
        <v>60</v>
      </c>
      <c r="P21" s="37">
        <f t="shared" si="9"/>
        <v>133.56</v>
      </c>
      <c r="Q21" s="37">
        <f t="shared" si="9"/>
        <v>0</v>
      </c>
      <c r="R21" s="37">
        <f t="shared" si="10"/>
        <v>6192.35</v>
      </c>
      <c r="S21" s="37">
        <f t="shared" si="11"/>
        <v>5388.3</v>
      </c>
      <c r="T21" s="37">
        <f t="shared" si="11"/>
        <v>160</v>
      </c>
      <c r="U21" s="37">
        <f t="shared" si="11"/>
        <v>644.04999999999995</v>
      </c>
      <c r="V21" s="37">
        <f t="shared" si="12"/>
        <v>0</v>
      </c>
      <c r="W21" s="38">
        <f t="shared" si="1"/>
        <v>0.31238972151803152</v>
      </c>
      <c r="X21" s="38">
        <f t="shared" si="2"/>
        <v>0.32713536463536463</v>
      </c>
      <c r="Y21" s="38">
        <f>O21/(F21+J21)</f>
        <v>0.27272727272727271</v>
      </c>
      <c r="Z21" s="38">
        <f t="shared" si="3"/>
        <v>0.17175705044945411</v>
      </c>
      <c r="AA21" s="38"/>
    </row>
    <row r="22" spans="1:27" ht="15.75" hidden="1" customHeight="1">
      <c r="A22" s="35" t="s">
        <v>45</v>
      </c>
      <c r="B22" s="36" t="s">
        <v>55</v>
      </c>
      <c r="C22" s="37">
        <f t="shared" si="5"/>
        <v>4825</v>
      </c>
      <c r="D22" s="37">
        <f t="shared" si="6"/>
        <v>0</v>
      </c>
      <c r="E22" s="37">
        <f t="shared" si="7"/>
        <v>0</v>
      </c>
      <c r="F22" s="37">
        <f t="shared" si="7"/>
        <v>0</v>
      </c>
      <c r="G22" s="37">
        <f t="shared" si="7"/>
        <v>0</v>
      </c>
      <c r="H22" s="37">
        <f t="shared" si="13"/>
        <v>4825</v>
      </c>
      <c r="I22" s="37">
        <f t="shared" si="8"/>
        <v>4700</v>
      </c>
      <c r="J22" s="37">
        <f t="shared" si="8"/>
        <v>0</v>
      </c>
      <c r="K22" s="37">
        <f t="shared" si="8"/>
        <v>125</v>
      </c>
      <c r="L22" s="37">
        <f t="shared" si="8"/>
        <v>0</v>
      </c>
      <c r="M22" s="37">
        <f t="shared" si="14"/>
        <v>0</v>
      </c>
      <c r="N22" s="37">
        <f t="shared" si="9"/>
        <v>0</v>
      </c>
      <c r="O22" s="37">
        <f t="shared" si="9"/>
        <v>0</v>
      </c>
      <c r="P22" s="37">
        <f t="shared" si="9"/>
        <v>0</v>
      </c>
      <c r="Q22" s="37">
        <f t="shared" si="9"/>
        <v>0</v>
      </c>
      <c r="R22" s="37">
        <f t="shared" si="10"/>
        <v>4825</v>
      </c>
      <c r="S22" s="37">
        <f t="shared" si="11"/>
        <v>4700</v>
      </c>
      <c r="T22" s="37">
        <f t="shared" si="11"/>
        <v>0</v>
      </c>
      <c r="U22" s="37">
        <f t="shared" si="11"/>
        <v>125</v>
      </c>
      <c r="V22" s="37">
        <f t="shared" si="12"/>
        <v>0</v>
      </c>
      <c r="W22" s="38">
        <f t="shared" si="1"/>
        <v>0</v>
      </c>
      <c r="X22" s="38">
        <f t="shared" si="2"/>
        <v>0</v>
      </c>
      <c r="Y22" s="38"/>
      <c r="Z22" s="38">
        <f t="shared" si="3"/>
        <v>0</v>
      </c>
      <c r="AA22" s="38"/>
    </row>
    <row r="23" spans="1:27" ht="15.75" hidden="1" customHeight="1">
      <c r="A23" s="35" t="s">
        <v>45</v>
      </c>
      <c r="B23" s="36" t="s">
        <v>56</v>
      </c>
      <c r="C23" s="37">
        <f t="shared" si="5"/>
        <v>4825</v>
      </c>
      <c r="D23" s="37">
        <f t="shared" si="6"/>
        <v>0</v>
      </c>
      <c r="E23" s="37">
        <f t="shared" si="7"/>
        <v>0</v>
      </c>
      <c r="F23" s="37">
        <f t="shared" si="7"/>
        <v>0</v>
      </c>
      <c r="G23" s="37">
        <f t="shared" si="7"/>
        <v>0</v>
      </c>
      <c r="H23" s="37">
        <f t="shared" si="13"/>
        <v>4825</v>
      </c>
      <c r="I23" s="37">
        <f t="shared" si="8"/>
        <v>4800</v>
      </c>
      <c r="J23" s="37">
        <f t="shared" si="8"/>
        <v>0</v>
      </c>
      <c r="K23" s="37">
        <f t="shared" si="8"/>
        <v>25</v>
      </c>
      <c r="L23" s="37">
        <f t="shared" si="8"/>
        <v>0</v>
      </c>
      <c r="M23" s="37">
        <f t="shared" si="14"/>
        <v>0</v>
      </c>
      <c r="N23" s="37">
        <f t="shared" si="9"/>
        <v>0</v>
      </c>
      <c r="O23" s="37">
        <f t="shared" si="9"/>
        <v>0</v>
      </c>
      <c r="P23" s="37">
        <f t="shared" si="9"/>
        <v>0</v>
      </c>
      <c r="Q23" s="37">
        <f t="shared" si="9"/>
        <v>0</v>
      </c>
      <c r="R23" s="37">
        <f t="shared" si="10"/>
        <v>4825</v>
      </c>
      <c r="S23" s="37">
        <f t="shared" si="11"/>
        <v>4800</v>
      </c>
      <c r="T23" s="37">
        <f t="shared" si="11"/>
        <v>0</v>
      </c>
      <c r="U23" s="37">
        <f t="shared" si="11"/>
        <v>25</v>
      </c>
      <c r="V23" s="37">
        <f t="shared" si="12"/>
        <v>0</v>
      </c>
      <c r="W23" s="38">
        <f t="shared" si="1"/>
        <v>0</v>
      </c>
      <c r="X23" s="38">
        <f t="shared" si="2"/>
        <v>0</v>
      </c>
      <c r="Y23" s="38"/>
      <c r="Z23" s="38">
        <f t="shared" si="3"/>
        <v>0</v>
      </c>
      <c r="AA23" s="38"/>
    </row>
    <row r="24" spans="1:27" ht="15.75" hidden="1" customHeight="1">
      <c r="A24" s="35" t="s">
        <v>45</v>
      </c>
      <c r="B24" s="36" t="s">
        <v>57</v>
      </c>
      <c r="C24" s="37">
        <f t="shared" si="5"/>
        <v>1700</v>
      </c>
      <c r="D24" s="37">
        <f t="shared" si="6"/>
        <v>0</v>
      </c>
      <c r="E24" s="37">
        <f t="shared" si="7"/>
        <v>0</v>
      </c>
      <c r="F24" s="37">
        <f t="shared" si="7"/>
        <v>0</v>
      </c>
      <c r="G24" s="37">
        <f t="shared" si="7"/>
        <v>0</v>
      </c>
      <c r="H24" s="37">
        <f t="shared" si="13"/>
        <v>1700</v>
      </c>
      <c r="I24" s="37">
        <f t="shared" si="8"/>
        <v>1660</v>
      </c>
      <c r="J24" s="37">
        <f t="shared" si="8"/>
        <v>0</v>
      </c>
      <c r="K24" s="37">
        <f t="shared" si="8"/>
        <v>40</v>
      </c>
      <c r="L24" s="37">
        <f t="shared" si="8"/>
        <v>0</v>
      </c>
      <c r="M24" s="37">
        <f t="shared" si="14"/>
        <v>8.5</v>
      </c>
      <c r="N24" s="37">
        <f t="shared" si="9"/>
        <v>8.5</v>
      </c>
      <c r="O24" s="37">
        <f t="shared" si="9"/>
        <v>0</v>
      </c>
      <c r="P24" s="37">
        <f t="shared" si="9"/>
        <v>0</v>
      </c>
      <c r="Q24" s="37">
        <f t="shared" si="9"/>
        <v>0</v>
      </c>
      <c r="R24" s="37">
        <f t="shared" si="10"/>
        <v>1691.5</v>
      </c>
      <c r="S24" s="37">
        <f t="shared" si="11"/>
        <v>1651.5</v>
      </c>
      <c r="T24" s="37">
        <f t="shared" si="11"/>
        <v>0</v>
      </c>
      <c r="U24" s="37">
        <f t="shared" si="11"/>
        <v>40</v>
      </c>
      <c r="V24" s="37">
        <f t="shared" si="12"/>
        <v>0</v>
      </c>
      <c r="W24" s="38">
        <f t="shared" si="1"/>
        <v>5.0000000000000001E-3</v>
      </c>
      <c r="X24" s="38">
        <f t="shared" si="2"/>
        <v>5.1204819277108436E-3</v>
      </c>
      <c r="Y24" s="38"/>
      <c r="Z24" s="38">
        <f t="shared" si="3"/>
        <v>0</v>
      </c>
      <c r="AA24" s="38"/>
    </row>
    <row r="25" spans="1:27" ht="21" hidden="1">
      <c r="A25" s="35" t="s">
        <v>45</v>
      </c>
      <c r="B25" s="36" t="s">
        <v>58</v>
      </c>
      <c r="C25" s="37">
        <f t="shared" si="5"/>
        <v>1361.94</v>
      </c>
      <c r="D25" s="37">
        <f t="shared" si="6"/>
        <v>0</v>
      </c>
      <c r="E25" s="37">
        <f t="shared" si="7"/>
        <v>0</v>
      </c>
      <c r="F25" s="37">
        <f t="shared" si="7"/>
        <v>0</v>
      </c>
      <c r="G25" s="37">
        <f t="shared" si="7"/>
        <v>0</v>
      </c>
      <c r="H25" s="37">
        <f t="shared" si="13"/>
        <v>1361.94</v>
      </c>
      <c r="I25" s="37">
        <f t="shared" si="8"/>
        <v>1350</v>
      </c>
      <c r="J25" s="37">
        <f t="shared" si="8"/>
        <v>0</v>
      </c>
      <c r="K25" s="37">
        <f t="shared" si="8"/>
        <v>11.940000000000001</v>
      </c>
      <c r="L25" s="37">
        <f t="shared" si="8"/>
        <v>0</v>
      </c>
      <c r="M25" s="37">
        <f t="shared" si="14"/>
        <v>412.96000000000004</v>
      </c>
      <c r="N25" s="37">
        <f t="shared" si="9"/>
        <v>407.02000000000004</v>
      </c>
      <c r="O25" s="37">
        <f t="shared" si="9"/>
        <v>0</v>
      </c>
      <c r="P25" s="37">
        <f t="shared" si="9"/>
        <v>5.94</v>
      </c>
      <c r="Q25" s="37">
        <f t="shared" si="9"/>
        <v>0</v>
      </c>
      <c r="R25" s="37">
        <f t="shared" si="10"/>
        <v>948.98</v>
      </c>
      <c r="S25" s="37">
        <f t="shared" si="11"/>
        <v>942.98</v>
      </c>
      <c r="T25" s="37">
        <f t="shared" si="11"/>
        <v>0</v>
      </c>
      <c r="U25" s="37">
        <f t="shared" si="11"/>
        <v>6.0000000000000009</v>
      </c>
      <c r="V25" s="37">
        <f t="shared" si="12"/>
        <v>0</v>
      </c>
      <c r="W25" s="38">
        <f t="shared" si="1"/>
        <v>0.30321453221140432</v>
      </c>
      <c r="X25" s="38">
        <f t="shared" si="2"/>
        <v>0.30149629629629632</v>
      </c>
      <c r="Y25" s="38"/>
      <c r="Z25" s="38">
        <f t="shared" si="3"/>
        <v>0.49748743718592964</v>
      </c>
      <c r="AA25" s="38"/>
    </row>
    <row r="26" spans="1:27" ht="18.75" hidden="1" customHeight="1">
      <c r="A26" s="35" t="s">
        <v>45</v>
      </c>
      <c r="B26" s="36" t="s">
        <v>59</v>
      </c>
      <c r="C26" s="37">
        <f t="shared" si="5"/>
        <v>10967</v>
      </c>
      <c r="D26" s="37">
        <f t="shared" si="6"/>
        <v>10</v>
      </c>
      <c r="E26" s="37">
        <f t="shared" si="7"/>
        <v>10</v>
      </c>
      <c r="F26" s="37">
        <f t="shared" si="7"/>
        <v>0</v>
      </c>
      <c r="G26" s="37">
        <f t="shared" si="7"/>
        <v>0</v>
      </c>
      <c r="H26" s="37">
        <f t="shared" si="13"/>
        <v>10957</v>
      </c>
      <c r="I26" s="37">
        <f t="shared" si="8"/>
        <v>10832</v>
      </c>
      <c r="J26" s="37">
        <f t="shared" si="8"/>
        <v>0</v>
      </c>
      <c r="K26" s="37">
        <f t="shared" si="8"/>
        <v>125</v>
      </c>
      <c r="L26" s="37">
        <f t="shared" si="8"/>
        <v>0</v>
      </c>
      <c r="M26" s="37">
        <f t="shared" si="14"/>
        <v>1312.0070000000001</v>
      </c>
      <c r="N26" s="37">
        <f t="shared" si="9"/>
        <v>1307.0070000000001</v>
      </c>
      <c r="O26" s="37">
        <f t="shared" si="9"/>
        <v>0</v>
      </c>
      <c r="P26" s="37">
        <f t="shared" si="9"/>
        <v>5</v>
      </c>
      <c r="Q26" s="37">
        <f t="shared" si="9"/>
        <v>0</v>
      </c>
      <c r="R26" s="37">
        <f t="shared" si="10"/>
        <v>9654.9930000000004</v>
      </c>
      <c r="S26" s="37">
        <f t="shared" si="11"/>
        <v>9534.9930000000004</v>
      </c>
      <c r="T26" s="37">
        <f t="shared" si="11"/>
        <v>0</v>
      </c>
      <c r="U26" s="37">
        <f t="shared" si="11"/>
        <v>120</v>
      </c>
      <c r="V26" s="37">
        <f t="shared" si="12"/>
        <v>0</v>
      </c>
      <c r="W26" s="38">
        <f t="shared" si="1"/>
        <v>0.11963226041761649</v>
      </c>
      <c r="X26" s="38">
        <f t="shared" si="2"/>
        <v>0.12055035971223022</v>
      </c>
      <c r="Y26" s="38"/>
      <c r="Z26" s="38">
        <f t="shared" si="3"/>
        <v>0.04</v>
      </c>
      <c r="AA26" s="38"/>
    </row>
    <row r="27" spans="1:27" ht="22.5" hidden="1" customHeight="1">
      <c r="A27" s="35" t="s">
        <v>45</v>
      </c>
      <c r="B27" s="36" t="s">
        <v>60</v>
      </c>
      <c r="C27" s="37">
        <f t="shared" si="5"/>
        <v>16047</v>
      </c>
      <c r="D27" s="37">
        <f t="shared" si="6"/>
        <v>0</v>
      </c>
      <c r="E27" s="37">
        <f t="shared" si="7"/>
        <v>0</v>
      </c>
      <c r="F27" s="37">
        <f t="shared" si="7"/>
        <v>0</v>
      </c>
      <c r="G27" s="37">
        <f t="shared" si="7"/>
        <v>0</v>
      </c>
      <c r="H27" s="37">
        <f t="shared" si="13"/>
        <v>16047</v>
      </c>
      <c r="I27" s="37">
        <f t="shared" si="8"/>
        <v>16032</v>
      </c>
      <c r="J27" s="37">
        <f t="shared" si="8"/>
        <v>0</v>
      </c>
      <c r="K27" s="37">
        <f t="shared" si="8"/>
        <v>15</v>
      </c>
      <c r="L27" s="37">
        <f t="shared" si="8"/>
        <v>0</v>
      </c>
      <c r="M27" s="37">
        <f t="shared" si="14"/>
        <v>205.5</v>
      </c>
      <c r="N27" s="37">
        <f t="shared" si="9"/>
        <v>205.5</v>
      </c>
      <c r="O27" s="37">
        <f t="shared" si="9"/>
        <v>0</v>
      </c>
      <c r="P27" s="37">
        <f t="shared" si="9"/>
        <v>0</v>
      </c>
      <c r="Q27" s="37">
        <f t="shared" si="9"/>
        <v>0</v>
      </c>
      <c r="R27" s="37">
        <f t="shared" si="10"/>
        <v>15841.5</v>
      </c>
      <c r="S27" s="37">
        <f t="shared" si="11"/>
        <v>15826.5</v>
      </c>
      <c r="T27" s="37">
        <f t="shared" si="11"/>
        <v>0</v>
      </c>
      <c r="U27" s="37">
        <f t="shared" si="11"/>
        <v>15</v>
      </c>
      <c r="V27" s="37">
        <f t="shared" si="12"/>
        <v>0</v>
      </c>
      <c r="W27" s="38">
        <f t="shared" si="1"/>
        <v>1.2806131987287344E-2</v>
      </c>
      <c r="X27" s="38">
        <f t="shared" si="2"/>
        <v>1.281811377245509E-2</v>
      </c>
      <c r="Y27" s="38"/>
      <c r="Z27" s="38">
        <f t="shared" si="3"/>
        <v>0</v>
      </c>
      <c r="AA27" s="38"/>
    </row>
    <row r="28" spans="1:27" s="12" customFormat="1" ht="17.25" customHeight="1">
      <c r="A28" s="31" t="s">
        <v>24</v>
      </c>
      <c r="B28" s="32" t="s">
        <v>61</v>
      </c>
      <c r="C28" s="33">
        <f>+C29+C30</f>
        <v>34939</v>
      </c>
      <c r="D28" s="33">
        <f t="shared" ref="D28:V28" si="15">+D29+D30</f>
        <v>397</v>
      </c>
      <c r="E28" s="33">
        <f t="shared" si="15"/>
        <v>397</v>
      </c>
      <c r="F28" s="33">
        <f t="shared" si="15"/>
        <v>0</v>
      </c>
      <c r="G28" s="33">
        <f t="shared" si="15"/>
        <v>0</v>
      </c>
      <c r="H28" s="33">
        <f t="shared" si="15"/>
        <v>34542</v>
      </c>
      <c r="I28" s="33">
        <f t="shared" si="15"/>
        <v>20694</v>
      </c>
      <c r="J28" s="33">
        <f t="shared" si="15"/>
        <v>0</v>
      </c>
      <c r="K28" s="33">
        <f t="shared" si="15"/>
        <v>0</v>
      </c>
      <c r="L28" s="33">
        <f t="shared" si="15"/>
        <v>13848</v>
      </c>
      <c r="M28" s="33">
        <f t="shared" si="15"/>
        <v>8851.9969999999994</v>
      </c>
      <c r="N28" s="33">
        <f t="shared" si="15"/>
        <v>2457.9969999999998</v>
      </c>
      <c r="O28" s="33">
        <f t="shared" si="15"/>
        <v>0</v>
      </c>
      <c r="P28" s="33">
        <f t="shared" si="15"/>
        <v>0</v>
      </c>
      <c r="Q28" s="33">
        <f t="shared" si="15"/>
        <v>6394</v>
      </c>
      <c r="R28" s="33">
        <f t="shared" si="15"/>
        <v>26087.003000000001</v>
      </c>
      <c r="S28" s="33">
        <f t="shared" si="15"/>
        <v>18633.003000000001</v>
      </c>
      <c r="T28" s="33">
        <f t="shared" si="15"/>
        <v>0</v>
      </c>
      <c r="U28" s="33">
        <f t="shared" si="15"/>
        <v>0</v>
      </c>
      <c r="V28" s="33">
        <f t="shared" si="15"/>
        <v>7454</v>
      </c>
      <c r="W28" s="34">
        <f>M28/C28</f>
        <v>0.2533557629010561</v>
      </c>
      <c r="X28" s="34">
        <f>N28/(E28+I28)</f>
        <v>0.11654245886871177</v>
      </c>
      <c r="Y28" s="34"/>
      <c r="Z28" s="34"/>
      <c r="AA28" s="34">
        <f>Q28/L28</f>
        <v>0.46172732524552285</v>
      </c>
    </row>
    <row r="29" spans="1:27" ht="18.75" customHeight="1">
      <c r="A29" s="35" t="s">
        <v>42</v>
      </c>
      <c r="B29" s="36" t="s">
        <v>43</v>
      </c>
      <c r="C29" s="37">
        <f>+D29+H29</f>
        <v>22605</v>
      </c>
      <c r="D29" s="37">
        <f>SUM(E29:G29)</f>
        <v>397</v>
      </c>
      <c r="E29" s="37">
        <v>397</v>
      </c>
      <c r="F29" s="37">
        <v>0</v>
      </c>
      <c r="G29" s="37">
        <v>0</v>
      </c>
      <c r="H29" s="37">
        <f>SUM(I29:L29)</f>
        <v>22208</v>
      </c>
      <c r="I29" s="37">
        <v>8360</v>
      </c>
      <c r="J29" s="37">
        <v>0</v>
      </c>
      <c r="K29" s="37">
        <v>0</v>
      </c>
      <c r="L29" s="37">
        <v>13848</v>
      </c>
      <c r="M29" s="37">
        <f>SUM(N29:Q29)</f>
        <v>8364</v>
      </c>
      <c r="N29" s="37">
        <v>1970</v>
      </c>
      <c r="O29" s="37">
        <v>0</v>
      </c>
      <c r="P29" s="37">
        <v>0</v>
      </c>
      <c r="Q29" s="37">
        <v>6394</v>
      </c>
      <c r="R29" s="37">
        <f>SUM(S29:V29)</f>
        <v>14241</v>
      </c>
      <c r="S29" s="37">
        <f>(E29+I29)-N29</f>
        <v>6787</v>
      </c>
      <c r="T29" s="37">
        <f>(F29+J29)-O29</f>
        <v>0</v>
      </c>
      <c r="U29" s="37">
        <f>(G29+K29)-P29</f>
        <v>0</v>
      </c>
      <c r="V29" s="37">
        <f>L29-Q29</f>
        <v>7454</v>
      </c>
      <c r="W29" s="38">
        <f t="shared" ref="W29:W45" si="16">M29/C29</f>
        <v>0.37000663570006637</v>
      </c>
      <c r="X29" s="38">
        <f t="shared" ref="X29:X45" si="17">N29/(E29+I29)</f>
        <v>0.22496288683339044</v>
      </c>
      <c r="Y29" s="38"/>
      <c r="Z29" s="38"/>
      <c r="AA29" s="38">
        <f>Q29/L29</f>
        <v>0.46172732524552285</v>
      </c>
    </row>
    <row r="30" spans="1:27" ht="15.75" customHeight="1">
      <c r="A30" s="35" t="s">
        <v>42</v>
      </c>
      <c r="B30" s="36" t="s">
        <v>44</v>
      </c>
      <c r="C30" s="37">
        <f>SUM(C31:C45)</f>
        <v>12334</v>
      </c>
      <c r="D30" s="37">
        <f t="shared" ref="D30:V30" si="18">SUM(D31:D45)</f>
        <v>0</v>
      </c>
      <c r="E30" s="37">
        <f t="shared" si="18"/>
        <v>0</v>
      </c>
      <c r="F30" s="37">
        <f t="shared" si="18"/>
        <v>0</v>
      </c>
      <c r="G30" s="37">
        <f t="shared" si="18"/>
        <v>0</v>
      </c>
      <c r="H30" s="37">
        <f t="shared" si="18"/>
        <v>12334</v>
      </c>
      <c r="I30" s="37">
        <f t="shared" si="18"/>
        <v>12334</v>
      </c>
      <c r="J30" s="37">
        <f t="shared" si="18"/>
        <v>0</v>
      </c>
      <c r="K30" s="37">
        <f t="shared" si="18"/>
        <v>0</v>
      </c>
      <c r="L30" s="37">
        <f t="shared" si="18"/>
        <v>0</v>
      </c>
      <c r="M30" s="37">
        <f t="shared" si="18"/>
        <v>487.99700000000001</v>
      </c>
      <c r="N30" s="37">
        <f t="shared" si="18"/>
        <v>487.99700000000001</v>
      </c>
      <c r="O30" s="37">
        <f t="shared" si="18"/>
        <v>0</v>
      </c>
      <c r="P30" s="37">
        <f t="shared" si="18"/>
        <v>0</v>
      </c>
      <c r="Q30" s="37">
        <f t="shared" si="18"/>
        <v>0</v>
      </c>
      <c r="R30" s="37">
        <f t="shared" si="18"/>
        <v>11846.003000000001</v>
      </c>
      <c r="S30" s="37">
        <f>SUM(S31:S45)</f>
        <v>11846.003000000001</v>
      </c>
      <c r="T30" s="37">
        <f t="shared" si="18"/>
        <v>0</v>
      </c>
      <c r="U30" s="37">
        <f t="shared" si="18"/>
        <v>0</v>
      </c>
      <c r="V30" s="37">
        <f t="shared" si="18"/>
        <v>0</v>
      </c>
      <c r="W30" s="38">
        <f t="shared" si="16"/>
        <v>3.9565185665639699E-2</v>
      </c>
      <c r="X30" s="38">
        <f t="shared" si="17"/>
        <v>3.9565185665639699E-2</v>
      </c>
      <c r="Y30" s="38"/>
      <c r="Z30" s="38"/>
      <c r="AA30" s="38"/>
    </row>
    <row r="31" spans="1:27" ht="15.75" hidden="1" customHeight="1">
      <c r="A31" s="35" t="s">
        <v>45</v>
      </c>
      <c r="B31" s="36" t="s">
        <v>46</v>
      </c>
      <c r="C31" s="37">
        <f t="shared" ref="C31:C45" si="19">+D31+H31</f>
        <v>3630</v>
      </c>
      <c r="D31" s="37">
        <f t="shared" ref="D31:D45" si="20">SUM(E31:G31)</f>
        <v>0</v>
      </c>
      <c r="E31" s="37">
        <v>0</v>
      </c>
      <c r="F31" s="37">
        <v>0</v>
      </c>
      <c r="G31" s="37">
        <v>0</v>
      </c>
      <c r="H31" s="37">
        <f t="shared" ref="H31:H45" si="21">SUM(I31:L31)</f>
        <v>3630</v>
      </c>
      <c r="I31" s="37">
        <v>3630</v>
      </c>
      <c r="J31" s="37">
        <v>0</v>
      </c>
      <c r="K31" s="37">
        <v>0</v>
      </c>
      <c r="L31" s="37">
        <v>0</v>
      </c>
      <c r="M31" s="37">
        <f t="shared" ref="M31:M45" si="22">SUM(N31:Q31)</f>
        <v>487.99700000000001</v>
      </c>
      <c r="N31" s="37">
        <v>487.99700000000001</v>
      </c>
      <c r="O31" s="37">
        <v>0</v>
      </c>
      <c r="P31" s="37">
        <v>0</v>
      </c>
      <c r="Q31" s="37">
        <v>0</v>
      </c>
      <c r="R31" s="37">
        <f t="shared" ref="R31:R45" si="23">SUM(S31:V31)</f>
        <v>3142.0030000000002</v>
      </c>
      <c r="S31" s="37">
        <f t="shared" ref="S31:U45" si="24">(E31+I31)-N31</f>
        <v>3142.0030000000002</v>
      </c>
      <c r="T31" s="37">
        <f t="shared" si="24"/>
        <v>0</v>
      </c>
      <c r="U31" s="37">
        <f t="shared" si="24"/>
        <v>0</v>
      </c>
      <c r="V31" s="37">
        <f t="shared" ref="V31:V45" si="25">L31-Q31</f>
        <v>0</v>
      </c>
      <c r="W31" s="38">
        <f t="shared" si="16"/>
        <v>0.13443443526170798</v>
      </c>
      <c r="X31" s="38">
        <f t="shared" si="17"/>
        <v>0.13443443526170798</v>
      </c>
      <c r="Y31" s="38"/>
      <c r="Z31" s="38"/>
      <c r="AA31" s="38"/>
    </row>
    <row r="32" spans="1:27" ht="15.75" hidden="1" customHeight="1">
      <c r="A32" s="35" t="s">
        <v>45</v>
      </c>
      <c r="B32" s="36" t="s">
        <v>47</v>
      </c>
      <c r="C32" s="37">
        <f t="shared" si="19"/>
        <v>2790</v>
      </c>
      <c r="D32" s="37">
        <f t="shared" si="20"/>
        <v>0</v>
      </c>
      <c r="E32" s="37">
        <v>0</v>
      </c>
      <c r="F32" s="37">
        <v>0</v>
      </c>
      <c r="G32" s="37">
        <v>0</v>
      </c>
      <c r="H32" s="37">
        <f t="shared" si="21"/>
        <v>2790</v>
      </c>
      <c r="I32" s="37">
        <v>2790</v>
      </c>
      <c r="J32" s="37">
        <v>0</v>
      </c>
      <c r="K32" s="37">
        <v>0</v>
      </c>
      <c r="L32" s="37">
        <v>0</v>
      </c>
      <c r="M32" s="37">
        <f t="shared" si="22"/>
        <v>0</v>
      </c>
      <c r="N32" s="37">
        <v>0</v>
      </c>
      <c r="O32" s="37">
        <v>0</v>
      </c>
      <c r="P32" s="37">
        <v>0</v>
      </c>
      <c r="Q32" s="37">
        <v>0</v>
      </c>
      <c r="R32" s="37">
        <f t="shared" si="23"/>
        <v>2790</v>
      </c>
      <c r="S32" s="37">
        <f t="shared" si="24"/>
        <v>2790</v>
      </c>
      <c r="T32" s="37">
        <f t="shared" si="24"/>
        <v>0</v>
      </c>
      <c r="U32" s="37">
        <f t="shared" si="24"/>
        <v>0</v>
      </c>
      <c r="V32" s="37">
        <f t="shared" si="25"/>
        <v>0</v>
      </c>
      <c r="W32" s="38">
        <f t="shared" si="16"/>
        <v>0</v>
      </c>
      <c r="X32" s="38">
        <f t="shared" si="17"/>
        <v>0</v>
      </c>
      <c r="Y32" s="38"/>
      <c r="Z32" s="38"/>
      <c r="AA32" s="38"/>
    </row>
    <row r="33" spans="1:27" ht="15.75" hidden="1" customHeight="1">
      <c r="A33" s="35" t="s">
        <v>45</v>
      </c>
      <c r="B33" s="36" t="s">
        <v>48</v>
      </c>
      <c r="C33" s="37">
        <f t="shared" si="19"/>
        <v>315</v>
      </c>
      <c r="D33" s="37">
        <f t="shared" si="20"/>
        <v>0</v>
      </c>
      <c r="E33" s="37">
        <v>0</v>
      </c>
      <c r="F33" s="37">
        <v>0</v>
      </c>
      <c r="G33" s="37">
        <v>0</v>
      </c>
      <c r="H33" s="37">
        <f t="shared" si="21"/>
        <v>315</v>
      </c>
      <c r="I33" s="37">
        <v>315</v>
      </c>
      <c r="J33" s="37">
        <v>0</v>
      </c>
      <c r="K33" s="37">
        <v>0</v>
      </c>
      <c r="L33" s="37">
        <v>0</v>
      </c>
      <c r="M33" s="37">
        <f t="shared" si="22"/>
        <v>0</v>
      </c>
      <c r="N33" s="37">
        <v>0</v>
      </c>
      <c r="O33" s="37">
        <v>0</v>
      </c>
      <c r="P33" s="37">
        <v>0</v>
      </c>
      <c r="Q33" s="37">
        <v>0</v>
      </c>
      <c r="R33" s="37">
        <f t="shared" si="23"/>
        <v>315</v>
      </c>
      <c r="S33" s="37">
        <f t="shared" si="24"/>
        <v>315</v>
      </c>
      <c r="T33" s="37">
        <f t="shared" si="24"/>
        <v>0</v>
      </c>
      <c r="U33" s="37">
        <f t="shared" si="24"/>
        <v>0</v>
      </c>
      <c r="V33" s="37">
        <f t="shared" si="25"/>
        <v>0</v>
      </c>
      <c r="W33" s="38">
        <f t="shared" si="16"/>
        <v>0</v>
      </c>
      <c r="X33" s="38">
        <f t="shared" si="17"/>
        <v>0</v>
      </c>
      <c r="Y33" s="38"/>
      <c r="Z33" s="38"/>
      <c r="AA33" s="38"/>
    </row>
    <row r="34" spans="1:27" ht="24" hidden="1" customHeight="1">
      <c r="A34" s="35" t="s">
        <v>45</v>
      </c>
      <c r="B34" s="36" t="s">
        <v>49</v>
      </c>
      <c r="C34" s="37">
        <f t="shared" si="19"/>
        <v>315</v>
      </c>
      <c r="D34" s="37">
        <f t="shared" si="20"/>
        <v>0</v>
      </c>
      <c r="E34" s="37">
        <v>0</v>
      </c>
      <c r="F34" s="37">
        <v>0</v>
      </c>
      <c r="G34" s="37">
        <v>0</v>
      </c>
      <c r="H34" s="37">
        <f t="shared" si="21"/>
        <v>315</v>
      </c>
      <c r="I34" s="37">
        <v>315</v>
      </c>
      <c r="J34" s="37">
        <v>0</v>
      </c>
      <c r="K34" s="37">
        <v>0</v>
      </c>
      <c r="L34" s="37">
        <v>0</v>
      </c>
      <c r="M34" s="37">
        <f t="shared" si="22"/>
        <v>0</v>
      </c>
      <c r="N34" s="37">
        <v>0</v>
      </c>
      <c r="O34" s="37">
        <v>0</v>
      </c>
      <c r="P34" s="37">
        <v>0</v>
      </c>
      <c r="Q34" s="37">
        <v>0</v>
      </c>
      <c r="R34" s="37">
        <f t="shared" si="23"/>
        <v>315</v>
      </c>
      <c r="S34" s="37">
        <f t="shared" si="24"/>
        <v>315</v>
      </c>
      <c r="T34" s="37">
        <f t="shared" si="24"/>
        <v>0</v>
      </c>
      <c r="U34" s="37">
        <f t="shared" si="24"/>
        <v>0</v>
      </c>
      <c r="V34" s="37">
        <f t="shared" si="25"/>
        <v>0</v>
      </c>
      <c r="W34" s="38">
        <f t="shared" si="16"/>
        <v>0</v>
      </c>
      <c r="X34" s="38">
        <f t="shared" si="17"/>
        <v>0</v>
      </c>
      <c r="Y34" s="38"/>
      <c r="Z34" s="38"/>
      <c r="AA34" s="38"/>
    </row>
    <row r="35" spans="1:27" ht="25.5" hidden="1" customHeight="1">
      <c r="A35" s="35" t="s">
        <v>45</v>
      </c>
      <c r="B35" s="36" t="s">
        <v>50</v>
      </c>
      <c r="C35" s="37">
        <f t="shared" si="19"/>
        <v>200</v>
      </c>
      <c r="D35" s="37">
        <f t="shared" si="20"/>
        <v>0</v>
      </c>
      <c r="E35" s="37">
        <v>0</v>
      </c>
      <c r="F35" s="37">
        <v>0</v>
      </c>
      <c r="G35" s="37">
        <v>0</v>
      </c>
      <c r="H35" s="37">
        <f t="shared" si="21"/>
        <v>200</v>
      </c>
      <c r="I35" s="37">
        <v>200</v>
      </c>
      <c r="J35" s="37">
        <v>0</v>
      </c>
      <c r="K35" s="37">
        <v>0</v>
      </c>
      <c r="L35" s="37">
        <v>0</v>
      </c>
      <c r="M35" s="37">
        <f t="shared" si="22"/>
        <v>0</v>
      </c>
      <c r="N35" s="37">
        <v>0</v>
      </c>
      <c r="O35" s="37">
        <v>0</v>
      </c>
      <c r="P35" s="37">
        <v>0</v>
      </c>
      <c r="Q35" s="37">
        <v>0</v>
      </c>
      <c r="R35" s="37">
        <f t="shared" si="23"/>
        <v>200</v>
      </c>
      <c r="S35" s="37">
        <f t="shared" si="24"/>
        <v>200</v>
      </c>
      <c r="T35" s="37">
        <f t="shared" si="24"/>
        <v>0</v>
      </c>
      <c r="U35" s="37">
        <f t="shared" si="24"/>
        <v>0</v>
      </c>
      <c r="V35" s="37">
        <f t="shared" si="25"/>
        <v>0</v>
      </c>
      <c r="W35" s="38">
        <f t="shared" si="16"/>
        <v>0</v>
      </c>
      <c r="X35" s="38">
        <f t="shared" si="17"/>
        <v>0</v>
      </c>
      <c r="Y35" s="38"/>
      <c r="Z35" s="38"/>
      <c r="AA35" s="38"/>
    </row>
    <row r="36" spans="1:27" ht="26.25" hidden="1" customHeight="1">
      <c r="A36" s="35" t="s">
        <v>45</v>
      </c>
      <c r="B36" s="36" t="s">
        <v>51</v>
      </c>
      <c r="C36" s="37">
        <f t="shared" si="19"/>
        <v>0</v>
      </c>
      <c r="D36" s="37">
        <f t="shared" si="20"/>
        <v>0</v>
      </c>
      <c r="E36" s="37">
        <v>0</v>
      </c>
      <c r="F36" s="37">
        <v>0</v>
      </c>
      <c r="G36" s="37">
        <v>0</v>
      </c>
      <c r="H36" s="37">
        <f t="shared" si="21"/>
        <v>0</v>
      </c>
      <c r="I36" s="37">
        <v>0</v>
      </c>
      <c r="J36" s="37">
        <v>0</v>
      </c>
      <c r="K36" s="37">
        <v>0</v>
      </c>
      <c r="L36" s="37">
        <v>0</v>
      </c>
      <c r="M36" s="37">
        <f t="shared" si="22"/>
        <v>0</v>
      </c>
      <c r="N36" s="37">
        <v>0</v>
      </c>
      <c r="O36" s="37">
        <v>0</v>
      </c>
      <c r="P36" s="37">
        <v>0</v>
      </c>
      <c r="Q36" s="37">
        <v>0</v>
      </c>
      <c r="R36" s="37">
        <f t="shared" si="23"/>
        <v>0</v>
      </c>
      <c r="S36" s="37">
        <f t="shared" si="24"/>
        <v>0</v>
      </c>
      <c r="T36" s="37">
        <f t="shared" si="24"/>
        <v>0</v>
      </c>
      <c r="U36" s="37">
        <f t="shared" si="24"/>
        <v>0</v>
      </c>
      <c r="V36" s="37">
        <f t="shared" si="25"/>
        <v>0</v>
      </c>
      <c r="W36" s="38"/>
      <c r="X36" s="38"/>
      <c r="Y36" s="38"/>
      <c r="Z36" s="38"/>
      <c r="AA36" s="38"/>
    </row>
    <row r="37" spans="1:27" ht="20.25" hidden="1" customHeight="1">
      <c r="A37" s="35" t="s">
        <v>45</v>
      </c>
      <c r="B37" s="36" t="s">
        <v>52</v>
      </c>
      <c r="C37" s="37">
        <f t="shared" si="19"/>
        <v>420</v>
      </c>
      <c r="D37" s="37">
        <f t="shared" si="20"/>
        <v>0</v>
      </c>
      <c r="E37" s="37">
        <v>0</v>
      </c>
      <c r="F37" s="37">
        <v>0</v>
      </c>
      <c r="G37" s="37">
        <v>0</v>
      </c>
      <c r="H37" s="37">
        <f t="shared" si="21"/>
        <v>420</v>
      </c>
      <c r="I37" s="37">
        <v>420</v>
      </c>
      <c r="J37" s="37">
        <v>0</v>
      </c>
      <c r="K37" s="37">
        <v>0</v>
      </c>
      <c r="L37" s="37">
        <v>0</v>
      </c>
      <c r="M37" s="37">
        <f t="shared" si="22"/>
        <v>0</v>
      </c>
      <c r="N37" s="37">
        <v>0</v>
      </c>
      <c r="O37" s="37">
        <v>0</v>
      </c>
      <c r="P37" s="37">
        <v>0</v>
      </c>
      <c r="Q37" s="37">
        <v>0</v>
      </c>
      <c r="R37" s="37">
        <f t="shared" si="23"/>
        <v>420</v>
      </c>
      <c r="S37" s="37">
        <f t="shared" si="24"/>
        <v>420</v>
      </c>
      <c r="T37" s="37">
        <f t="shared" si="24"/>
        <v>0</v>
      </c>
      <c r="U37" s="37">
        <f t="shared" si="24"/>
        <v>0</v>
      </c>
      <c r="V37" s="37">
        <f t="shared" si="25"/>
        <v>0</v>
      </c>
      <c r="W37" s="38">
        <f t="shared" si="16"/>
        <v>0</v>
      </c>
      <c r="X37" s="38">
        <f t="shared" si="17"/>
        <v>0</v>
      </c>
      <c r="Y37" s="38"/>
      <c r="Z37" s="38"/>
      <c r="AA37" s="38"/>
    </row>
    <row r="38" spans="1:27" ht="15.75" hidden="1" customHeight="1">
      <c r="A38" s="35" t="s">
        <v>45</v>
      </c>
      <c r="B38" s="36" t="s">
        <v>53</v>
      </c>
      <c r="C38" s="37">
        <f t="shared" si="19"/>
        <v>1260</v>
      </c>
      <c r="D38" s="37">
        <f t="shared" si="20"/>
        <v>0</v>
      </c>
      <c r="E38" s="37">
        <v>0</v>
      </c>
      <c r="F38" s="37">
        <v>0</v>
      </c>
      <c r="G38" s="37">
        <v>0</v>
      </c>
      <c r="H38" s="37">
        <f t="shared" si="21"/>
        <v>1260</v>
      </c>
      <c r="I38" s="37">
        <v>1260</v>
      </c>
      <c r="J38" s="37">
        <v>0</v>
      </c>
      <c r="K38" s="37">
        <v>0</v>
      </c>
      <c r="L38" s="37">
        <v>0</v>
      </c>
      <c r="M38" s="37">
        <f t="shared" si="22"/>
        <v>0</v>
      </c>
      <c r="N38" s="37">
        <v>0</v>
      </c>
      <c r="O38" s="37">
        <v>0</v>
      </c>
      <c r="P38" s="37">
        <v>0</v>
      </c>
      <c r="Q38" s="37">
        <v>0</v>
      </c>
      <c r="R38" s="37">
        <f t="shared" si="23"/>
        <v>1260</v>
      </c>
      <c r="S38" s="37">
        <f t="shared" si="24"/>
        <v>1260</v>
      </c>
      <c r="T38" s="37">
        <f t="shared" si="24"/>
        <v>0</v>
      </c>
      <c r="U38" s="37">
        <f t="shared" si="24"/>
        <v>0</v>
      </c>
      <c r="V38" s="37">
        <f t="shared" si="25"/>
        <v>0</v>
      </c>
      <c r="W38" s="38">
        <f t="shared" si="16"/>
        <v>0</v>
      </c>
      <c r="X38" s="38">
        <f t="shared" si="17"/>
        <v>0</v>
      </c>
      <c r="Y38" s="38"/>
      <c r="Z38" s="38"/>
      <c r="AA38" s="38"/>
    </row>
    <row r="39" spans="1:27" ht="18.75" hidden="1" customHeight="1">
      <c r="A39" s="35" t="s">
        <v>45</v>
      </c>
      <c r="B39" s="36" t="s">
        <v>54</v>
      </c>
      <c r="C39" s="37">
        <f t="shared" si="19"/>
        <v>786</v>
      </c>
      <c r="D39" s="37">
        <f t="shared" si="20"/>
        <v>0</v>
      </c>
      <c r="E39" s="37">
        <v>0</v>
      </c>
      <c r="F39" s="37">
        <v>0</v>
      </c>
      <c r="G39" s="37">
        <v>0</v>
      </c>
      <c r="H39" s="37">
        <f t="shared" si="21"/>
        <v>786</v>
      </c>
      <c r="I39" s="37">
        <v>786</v>
      </c>
      <c r="J39" s="37">
        <v>0</v>
      </c>
      <c r="K39" s="37">
        <v>0</v>
      </c>
      <c r="L39" s="37">
        <v>0</v>
      </c>
      <c r="M39" s="37">
        <f t="shared" si="22"/>
        <v>0</v>
      </c>
      <c r="N39" s="37">
        <v>0</v>
      </c>
      <c r="O39" s="37">
        <v>0</v>
      </c>
      <c r="P39" s="37">
        <v>0</v>
      </c>
      <c r="Q39" s="37">
        <v>0</v>
      </c>
      <c r="R39" s="37">
        <f t="shared" si="23"/>
        <v>786</v>
      </c>
      <c r="S39" s="37">
        <f t="shared" si="24"/>
        <v>786</v>
      </c>
      <c r="T39" s="37">
        <f t="shared" si="24"/>
        <v>0</v>
      </c>
      <c r="U39" s="37">
        <f t="shared" si="24"/>
        <v>0</v>
      </c>
      <c r="V39" s="37">
        <f t="shared" si="25"/>
        <v>0</v>
      </c>
      <c r="W39" s="38">
        <f t="shared" si="16"/>
        <v>0</v>
      </c>
      <c r="X39" s="38">
        <f t="shared" si="17"/>
        <v>0</v>
      </c>
      <c r="Y39" s="38"/>
      <c r="Z39" s="38"/>
      <c r="AA39" s="38"/>
    </row>
    <row r="40" spans="1:27" ht="18.75" hidden="1" customHeight="1">
      <c r="A40" s="35" t="s">
        <v>45</v>
      </c>
      <c r="B40" s="36" t="s">
        <v>55</v>
      </c>
      <c r="C40" s="37">
        <f t="shared" si="19"/>
        <v>300</v>
      </c>
      <c r="D40" s="37">
        <f t="shared" si="20"/>
        <v>0</v>
      </c>
      <c r="E40" s="37">
        <v>0</v>
      </c>
      <c r="F40" s="37">
        <v>0</v>
      </c>
      <c r="G40" s="37">
        <v>0</v>
      </c>
      <c r="H40" s="37">
        <f t="shared" si="21"/>
        <v>300</v>
      </c>
      <c r="I40" s="37">
        <v>300</v>
      </c>
      <c r="J40" s="37">
        <v>0</v>
      </c>
      <c r="K40" s="37">
        <v>0</v>
      </c>
      <c r="L40" s="37">
        <v>0</v>
      </c>
      <c r="M40" s="37">
        <f t="shared" si="22"/>
        <v>0</v>
      </c>
      <c r="N40" s="37">
        <v>0</v>
      </c>
      <c r="O40" s="37">
        <v>0</v>
      </c>
      <c r="P40" s="37">
        <v>0</v>
      </c>
      <c r="Q40" s="37">
        <v>0</v>
      </c>
      <c r="R40" s="37">
        <f t="shared" si="23"/>
        <v>300</v>
      </c>
      <c r="S40" s="37">
        <f t="shared" si="24"/>
        <v>300</v>
      </c>
      <c r="T40" s="37">
        <f t="shared" si="24"/>
        <v>0</v>
      </c>
      <c r="U40" s="37">
        <f t="shared" si="24"/>
        <v>0</v>
      </c>
      <c r="V40" s="37">
        <f t="shared" si="25"/>
        <v>0</v>
      </c>
      <c r="W40" s="38">
        <f t="shared" si="16"/>
        <v>0</v>
      </c>
      <c r="X40" s="38">
        <f t="shared" si="17"/>
        <v>0</v>
      </c>
      <c r="Y40" s="38"/>
      <c r="Z40" s="38"/>
      <c r="AA40" s="38"/>
    </row>
    <row r="41" spans="1:27" ht="18.75" hidden="1" customHeight="1">
      <c r="A41" s="35" t="s">
        <v>45</v>
      </c>
      <c r="B41" s="36" t="s">
        <v>56</v>
      </c>
      <c r="C41" s="37">
        <f t="shared" si="19"/>
        <v>300</v>
      </c>
      <c r="D41" s="37">
        <f t="shared" si="20"/>
        <v>0</v>
      </c>
      <c r="E41" s="37">
        <v>0</v>
      </c>
      <c r="F41" s="37">
        <v>0</v>
      </c>
      <c r="G41" s="37">
        <v>0</v>
      </c>
      <c r="H41" s="37">
        <f t="shared" si="21"/>
        <v>300</v>
      </c>
      <c r="I41" s="37">
        <v>300</v>
      </c>
      <c r="J41" s="37">
        <v>0</v>
      </c>
      <c r="K41" s="37">
        <v>0</v>
      </c>
      <c r="L41" s="37">
        <v>0</v>
      </c>
      <c r="M41" s="37">
        <f t="shared" si="22"/>
        <v>0</v>
      </c>
      <c r="N41" s="37">
        <v>0</v>
      </c>
      <c r="O41" s="37">
        <v>0</v>
      </c>
      <c r="P41" s="37">
        <v>0</v>
      </c>
      <c r="Q41" s="37">
        <v>0</v>
      </c>
      <c r="R41" s="37">
        <f t="shared" si="23"/>
        <v>300</v>
      </c>
      <c r="S41" s="37">
        <f t="shared" si="24"/>
        <v>300</v>
      </c>
      <c r="T41" s="37">
        <f t="shared" si="24"/>
        <v>0</v>
      </c>
      <c r="U41" s="37">
        <f t="shared" si="24"/>
        <v>0</v>
      </c>
      <c r="V41" s="37">
        <f t="shared" si="25"/>
        <v>0</v>
      </c>
      <c r="W41" s="38">
        <f t="shared" si="16"/>
        <v>0</v>
      </c>
      <c r="X41" s="38">
        <f t="shared" si="17"/>
        <v>0</v>
      </c>
      <c r="Y41" s="38"/>
      <c r="Z41" s="38"/>
      <c r="AA41" s="38"/>
    </row>
    <row r="42" spans="1:27" ht="18.75" hidden="1" customHeight="1">
      <c r="A42" s="35" t="s">
        <v>45</v>
      </c>
      <c r="B42" s="36" t="s">
        <v>57</v>
      </c>
      <c r="C42" s="37">
        <f t="shared" si="19"/>
        <v>0</v>
      </c>
      <c r="D42" s="37">
        <f t="shared" si="20"/>
        <v>0</v>
      </c>
      <c r="E42" s="37">
        <v>0</v>
      </c>
      <c r="F42" s="37">
        <v>0</v>
      </c>
      <c r="G42" s="37">
        <v>0</v>
      </c>
      <c r="H42" s="37">
        <f t="shared" si="21"/>
        <v>0</v>
      </c>
      <c r="I42" s="37">
        <v>0</v>
      </c>
      <c r="J42" s="37">
        <v>0</v>
      </c>
      <c r="K42" s="37">
        <v>0</v>
      </c>
      <c r="L42" s="37">
        <v>0</v>
      </c>
      <c r="M42" s="37">
        <f t="shared" si="22"/>
        <v>0</v>
      </c>
      <c r="N42" s="37">
        <v>0</v>
      </c>
      <c r="O42" s="37">
        <v>0</v>
      </c>
      <c r="P42" s="37">
        <v>0</v>
      </c>
      <c r="Q42" s="37">
        <v>0</v>
      </c>
      <c r="R42" s="37">
        <f t="shared" si="23"/>
        <v>0</v>
      </c>
      <c r="S42" s="37">
        <f t="shared" si="24"/>
        <v>0</v>
      </c>
      <c r="T42" s="37">
        <f t="shared" si="24"/>
        <v>0</v>
      </c>
      <c r="U42" s="37">
        <f t="shared" si="24"/>
        <v>0</v>
      </c>
      <c r="V42" s="37">
        <f t="shared" si="25"/>
        <v>0</v>
      </c>
      <c r="W42" s="38"/>
      <c r="X42" s="38"/>
      <c r="Y42" s="38"/>
      <c r="Z42" s="38"/>
      <c r="AA42" s="38"/>
    </row>
    <row r="43" spans="1:27" ht="21" hidden="1">
      <c r="A43" s="35" t="s">
        <v>45</v>
      </c>
      <c r="B43" s="36" t="s">
        <v>58</v>
      </c>
      <c r="C43" s="37">
        <f t="shared" si="19"/>
        <v>0</v>
      </c>
      <c r="D43" s="37">
        <f t="shared" si="20"/>
        <v>0</v>
      </c>
      <c r="E43" s="37">
        <v>0</v>
      </c>
      <c r="F43" s="37">
        <v>0</v>
      </c>
      <c r="G43" s="37">
        <v>0</v>
      </c>
      <c r="H43" s="37">
        <f t="shared" si="21"/>
        <v>0</v>
      </c>
      <c r="I43" s="37">
        <v>0</v>
      </c>
      <c r="J43" s="37">
        <v>0</v>
      </c>
      <c r="K43" s="37">
        <v>0</v>
      </c>
      <c r="L43" s="37">
        <v>0</v>
      </c>
      <c r="M43" s="37">
        <f t="shared" si="22"/>
        <v>0</v>
      </c>
      <c r="N43" s="37">
        <v>0</v>
      </c>
      <c r="O43" s="37">
        <v>0</v>
      </c>
      <c r="P43" s="37">
        <v>0</v>
      </c>
      <c r="Q43" s="37">
        <v>0</v>
      </c>
      <c r="R43" s="37">
        <f t="shared" si="23"/>
        <v>0</v>
      </c>
      <c r="S43" s="37">
        <f t="shared" si="24"/>
        <v>0</v>
      </c>
      <c r="T43" s="37">
        <f t="shared" si="24"/>
        <v>0</v>
      </c>
      <c r="U43" s="37">
        <f t="shared" si="24"/>
        <v>0</v>
      </c>
      <c r="V43" s="37">
        <f t="shared" si="25"/>
        <v>0</v>
      </c>
      <c r="W43" s="38"/>
      <c r="X43" s="38"/>
      <c r="Y43" s="38"/>
      <c r="Z43" s="38"/>
      <c r="AA43" s="38"/>
    </row>
    <row r="44" spans="1:27" ht="29.25" hidden="1" customHeight="1">
      <c r="A44" s="35" t="s">
        <v>45</v>
      </c>
      <c r="B44" s="36" t="s">
        <v>62</v>
      </c>
      <c r="C44" s="37">
        <f t="shared" si="19"/>
        <v>1206</v>
      </c>
      <c r="D44" s="37">
        <f t="shared" si="20"/>
        <v>0</v>
      </c>
      <c r="E44" s="37">
        <v>0</v>
      </c>
      <c r="F44" s="37">
        <v>0</v>
      </c>
      <c r="G44" s="37">
        <v>0</v>
      </c>
      <c r="H44" s="37">
        <f t="shared" si="21"/>
        <v>1206</v>
      </c>
      <c r="I44" s="37">
        <v>1206</v>
      </c>
      <c r="J44" s="37">
        <v>0</v>
      </c>
      <c r="K44" s="37">
        <v>0</v>
      </c>
      <c r="L44" s="37">
        <v>0</v>
      </c>
      <c r="M44" s="37">
        <f t="shared" si="22"/>
        <v>0</v>
      </c>
      <c r="N44" s="37">
        <v>0</v>
      </c>
      <c r="O44" s="37">
        <v>0</v>
      </c>
      <c r="P44" s="37">
        <v>0</v>
      </c>
      <c r="Q44" s="37">
        <v>0</v>
      </c>
      <c r="R44" s="37">
        <f t="shared" si="23"/>
        <v>1206</v>
      </c>
      <c r="S44" s="37">
        <f t="shared" si="24"/>
        <v>1206</v>
      </c>
      <c r="T44" s="37">
        <f t="shared" si="24"/>
        <v>0</v>
      </c>
      <c r="U44" s="37">
        <f t="shared" si="24"/>
        <v>0</v>
      </c>
      <c r="V44" s="37">
        <f t="shared" si="25"/>
        <v>0</v>
      </c>
      <c r="W44" s="38">
        <f t="shared" si="16"/>
        <v>0</v>
      </c>
      <c r="X44" s="38">
        <f t="shared" si="17"/>
        <v>0</v>
      </c>
      <c r="Y44" s="38"/>
      <c r="Z44" s="38"/>
      <c r="AA44" s="38"/>
    </row>
    <row r="45" spans="1:27" ht="22.5" hidden="1" customHeight="1">
      <c r="A45" s="35" t="s">
        <v>45</v>
      </c>
      <c r="B45" s="36" t="s">
        <v>60</v>
      </c>
      <c r="C45" s="37">
        <f t="shared" si="19"/>
        <v>812</v>
      </c>
      <c r="D45" s="37">
        <f t="shared" si="20"/>
        <v>0</v>
      </c>
      <c r="E45" s="37">
        <v>0</v>
      </c>
      <c r="F45" s="37">
        <v>0</v>
      </c>
      <c r="G45" s="37">
        <v>0</v>
      </c>
      <c r="H45" s="37">
        <f t="shared" si="21"/>
        <v>812</v>
      </c>
      <c r="I45" s="37">
        <v>812</v>
      </c>
      <c r="J45" s="37">
        <v>0</v>
      </c>
      <c r="K45" s="37">
        <v>0</v>
      </c>
      <c r="L45" s="37">
        <v>0</v>
      </c>
      <c r="M45" s="37">
        <f t="shared" si="22"/>
        <v>0</v>
      </c>
      <c r="N45" s="37">
        <v>0</v>
      </c>
      <c r="O45" s="37">
        <v>0</v>
      </c>
      <c r="P45" s="37">
        <v>0</v>
      </c>
      <c r="Q45" s="37">
        <v>0</v>
      </c>
      <c r="R45" s="37">
        <f t="shared" si="23"/>
        <v>812</v>
      </c>
      <c r="S45" s="37">
        <f t="shared" si="24"/>
        <v>812</v>
      </c>
      <c r="T45" s="37">
        <f t="shared" si="24"/>
        <v>0</v>
      </c>
      <c r="U45" s="37">
        <f t="shared" si="24"/>
        <v>0</v>
      </c>
      <c r="V45" s="37">
        <f t="shared" si="25"/>
        <v>0</v>
      </c>
      <c r="W45" s="38">
        <f t="shared" si="16"/>
        <v>0</v>
      </c>
      <c r="X45" s="38">
        <f t="shared" si="17"/>
        <v>0</v>
      </c>
      <c r="Y45" s="38"/>
      <c r="Z45" s="38"/>
      <c r="AA45" s="38"/>
    </row>
    <row r="46" spans="1:27" s="12" customFormat="1" ht="15.75" customHeight="1">
      <c r="A46" s="31" t="s">
        <v>25</v>
      </c>
      <c r="B46" s="32" t="s">
        <v>63</v>
      </c>
      <c r="C46" s="33">
        <f>+C47+C48</f>
        <v>53505.7</v>
      </c>
      <c r="D46" s="33">
        <f t="shared" ref="D46:V46" si="26">+D47+D48</f>
        <v>330</v>
      </c>
      <c r="E46" s="33">
        <f t="shared" si="26"/>
        <v>330</v>
      </c>
      <c r="F46" s="33">
        <f t="shared" si="26"/>
        <v>0</v>
      </c>
      <c r="G46" s="33">
        <f t="shared" si="26"/>
        <v>0</v>
      </c>
      <c r="H46" s="33">
        <f t="shared" si="26"/>
        <v>53175.7</v>
      </c>
      <c r="I46" s="33">
        <f t="shared" si="26"/>
        <v>28543</v>
      </c>
      <c r="J46" s="33">
        <f t="shared" si="26"/>
        <v>1000</v>
      </c>
      <c r="K46" s="33">
        <f t="shared" si="26"/>
        <v>9110.7000000000007</v>
      </c>
      <c r="L46" s="33">
        <f t="shared" si="26"/>
        <v>14522</v>
      </c>
      <c r="M46" s="33">
        <f t="shared" si="26"/>
        <v>15810.262699999999</v>
      </c>
      <c r="N46" s="33">
        <f t="shared" si="26"/>
        <v>7293.9886999999999</v>
      </c>
      <c r="O46" s="33">
        <f t="shared" si="26"/>
        <v>500</v>
      </c>
      <c r="P46" s="33">
        <f t="shared" si="26"/>
        <v>487.274</v>
      </c>
      <c r="Q46" s="33">
        <f t="shared" si="26"/>
        <v>7529</v>
      </c>
      <c r="R46" s="33">
        <f t="shared" si="26"/>
        <v>37695.437299999998</v>
      </c>
      <c r="S46" s="33">
        <f t="shared" si="26"/>
        <v>21579.011299999998</v>
      </c>
      <c r="T46" s="33">
        <f t="shared" si="26"/>
        <v>500</v>
      </c>
      <c r="U46" s="33">
        <f t="shared" si="26"/>
        <v>8623.4259999999995</v>
      </c>
      <c r="V46" s="33">
        <f t="shared" si="26"/>
        <v>6993</v>
      </c>
      <c r="W46" s="34">
        <f>M46/C46</f>
        <v>0.29548744713180092</v>
      </c>
      <c r="X46" s="34">
        <f>N46/(E46+I46)</f>
        <v>0.25262316697260417</v>
      </c>
      <c r="Y46" s="34">
        <f>O46/(F46+J46)</f>
        <v>0.5</v>
      </c>
      <c r="Z46" s="34">
        <f>P46/(G46+K46)</f>
        <v>5.3483705972098734E-2</v>
      </c>
      <c r="AA46" s="34">
        <f>Q46/L46</f>
        <v>0.51845475829775511</v>
      </c>
    </row>
    <row r="47" spans="1:27" ht="18.75" customHeight="1">
      <c r="A47" s="35" t="s">
        <v>42</v>
      </c>
      <c r="B47" s="36" t="s">
        <v>43</v>
      </c>
      <c r="C47" s="37">
        <f>+D47+H47</f>
        <v>34463</v>
      </c>
      <c r="D47" s="37">
        <f>SUM(E47:G47)</f>
        <v>330</v>
      </c>
      <c r="E47" s="37">
        <v>330</v>
      </c>
      <c r="F47" s="37">
        <v>0</v>
      </c>
      <c r="G47" s="37">
        <v>0</v>
      </c>
      <c r="H47" s="37">
        <f>SUM(I47:L47)</f>
        <v>34133</v>
      </c>
      <c r="I47" s="37">
        <v>11110</v>
      </c>
      <c r="J47" s="37">
        <v>1000</v>
      </c>
      <c r="K47" s="37">
        <v>7501</v>
      </c>
      <c r="L47" s="37">
        <v>14522</v>
      </c>
      <c r="M47" s="37">
        <f>SUM(N47:Q47)</f>
        <v>11115</v>
      </c>
      <c r="N47" s="37">
        <v>2966</v>
      </c>
      <c r="O47" s="37">
        <v>500</v>
      </c>
      <c r="P47" s="37">
        <v>120</v>
      </c>
      <c r="Q47" s="37">
        <v>7529</v>
      </c>
      <c r="R47" s="37">
        <f>SUM(S47:V47)</f>
        <v>23348</v>
      </c>
      <c r="S47" s="37">
        <f>(E47+I47)-N47</f>
        <v>8474</v>
      </c>
      <c r="T47" s="37">
        <f>(F47+J47)-O47</f>
        <v>500</v>
      </c>
      <c r="U47" s="37">
        <f>(G47+K47)-P47</f>
        <v>7381</v>
      </c>
      <c r="V47" s="37">
        <f>L47-Q47</f>
        <v>6993</v>
      </c>
      <c r="W47" s="38">
        <f t="shared" ref="W47:W63" si="27">M47/C47</f>
        <v>0.3225198038476047</v>
      </c>
      <c r="X47" s="38">
        <f t="shared" ref="X47:X63" si="28">N47/(E47+I47)</f>
        <v>0.25926573426573429</v>
      </c>
      <c r="Y47" s="38">
        <f>O47/(F47+J47)</f>
        <v>0.5</v>
      </c>
      <c r="Z47" s="38">
        <f t="shared" ref="Z47:Z63" si="29">P47/(G47+K47)</f>
        <v>1.5997866951073192E-2</v>
      </c>
      <c r="AA47" s="38">
        <f>Q47/L47</f>
        <v>0.51845475829775511</v>
      </c>
    </row>
    <row r="48" spans="1:27" ht="15.75" customHeight="1">
      <c r="A48" s="35" t="s">
        <v>42</v>
      </c>
      <c r="B48" s="36" t="s">
        <v>44</v>
      </c>
      <c r="C48" s="37">
        <f t="shared" ref="C48:V48" si="30">SUM(C49:C63)</f>
        <v>19042.7</v>
      </c>
      <c r="D48" s="37">
        <f t="shared" si="30"/>
        <v>0</v>
      </c>
      <c r="E48" s="37">
        <f t="shared" si="30"/>
        <v>0</v>
      </c>
      <c r="F48" s="37">
        <f t="shared" si="30"/>
        <v>0</v>
      </c>
      <c r="G48" s="37">
        <f t="shared" si="30"/>
        <v>0</v>
      </c>
      <c r="H48" s="37">
        <f t="shared" si="30"/>
        <v>19042.7</v>
      </c>
      <c r="I48" s="37">
        <f t="shared" si="30"/>
        <v>17433</v>
      </c>
      <c r="J48" s="37">
        <f t="shared" si="30"/>
        <v>0</v>
      </c>
      <c r="K48" s="37">
        <f t="shared" si="30"/>
        <v>1609.7</v>
      </c>
      <c r="L48" s="37">
        <f t="shared" si="30"/>
        <v>0</v>
      </c>
      <c r="M48" s="37">
        <f t="shared" si="30"/>
        <v>4695.2626999999993</v>
      </c>
      <c r="N48" s="37">
        <f t="shared" si="30"/>
        <v>4327.9886999999999</v>
      </c>
      <c r="O48" s="37">
        <f t="shared" si="30"/>
        <v>0</v>
      </c>
      <c r="P48" s="37">
        <f t="shared" si="30"/>
        <v>367.274</v>
      </c>
      <c r="Q48" s="37">
        <f t="shared" si="30"/>
        <v>0</v>
      </c>
      <c r="R48" s="37">
        <f t="shared" si="30"/>
        <v>14347.4373</v>
      </c>
      <c r="S48" s="37">
        <f t="shared" si="30"/>
        <v>13105.011299999998</v>
      </c>
      <c r="T48" s="37">
        <f t="shared" si="30"/>
        <v>0</v>
      </c>
      <c r="U48" s="37">
        <f t="shared" si="30"/>
        <v>1242.4259999999999</v>
      </c>
      <c r="V48" s="37">
        <f t="shared" si="30"/>
        <v>0</v>
      </c>
      <c r="W48" s="38">
        <f t="shared" si="27"/>
        <v>0.24656496715276716</v>
      </c>
      <c r="X48" s="38">
        <f t="shared" si="28"/>
        <v>0.24826413698158664</v>
      </c>
      <c r="Y48" s="38"/>
      <c r="Z48" s="38">
        <f t="shared" si="29"/>
        <v>0.22816301174131826</v>
      </c>
      <c r="AA48" s="38"/>
    </row>
    <row r="49" spans="1:27" ht="21.75" hidden="1" customHeight="1">
      <c r="A49" s="35" t="s">
        <v>45</v>
      </c>
      <c r="B49" s="36" t="s">
        <v>46</v>
      </c>
      <c r="C49" s="37">
        <f t="shared" ref="C49:C63" si="31">+D49+H49</f>
        <v>4360</v>
      </c>
      <c r="D49" s="37">
        <f t="shared" ref="D49:D63" si="32">SUM(E49:G49)</f>
        <v>0</v>
      </c>
      <c r="E49" s="37">
        <v>0</v>
      </c>
      <c r="F49" s="37">
        <v>0</v>
      </c>
      <c r="G49" s="37">
        <v>0</v>
      </c>
      <c r="H49" s="37">
        <f t="shared" ref="H49:H63" si="33">SUM(I49:L49)</f>
        <v>4360</v>
      </c>
      <c r="I49" s="37">
        <v>4360</v>
      </c>
      <c r="J49" s="37">
        <v>0</v>
      </c>
      <c r="K49" s="37">
        <v>0</v>
      </c>
      <c r="L49" s="37">
        <v>0</v>
      </c>
      <c r="M49" s="37">
        <f t="shared" ref="M49:M63" si="34">SUM(N49:Q49)</f>
        <v>2560.9716999999996</v>
      </c>
      <c r="N49" s="37">
        <v>2560.9716999999996</v>
      </c>
      <c r="O49" s="37">
        <v>0</v>
      </c>
      <c r="P49" s="37">
        <v>0</v>
      </c>
      <c r="Q49" s="37">
        <v>0</v>
      </c>
      <c r="R49" s="37">
        <f t="shared" ref="R49:R63" si="35">SUM(S49:V49)</f>
        <v>1799.0283000000004</v>
      </c>
      <c r="S49" s="37">
        <f t="shared" ref="S49:U63" si="36">(E49+I49)-N49</f>
        <v>1799.0283000000004</v>
      </c>
      <c r="T49" s="37">
        <f t="shared" si="36"/>
        <v>0</v>
      </c>
      <c r="U49" s="37">
        <f t="shared" si="36"/>
        <v>0</v>
      </c>
      <c r="V49" s="37">
        <f t="shared" ref="V49:V63" si="37">L49-Q49</f>
        <v>0</v>
      </c>
      <c r="W49" s="38">
        <f t="shared" si="27"/>
        <v>0.5873788302752293</v>
      </c>
      <c r="X49" s="38">
        <f t="shared" si="28"/>
        <v>0.5873788302752293</v>
      </c>
      <c r="Y49" s="38"/>
      <c r="Z49" s="38"/>
      <c r="AA49" s="38"/>
    </row>
    <row r="50" spans="1:27" ht="21.75" hidden="1" customHeight="1">
      <c r="A50" s="35" t="s">
        <v>45</v>
      </c>
      <c r="B50" s="36" t="s">
        <v>47</v>
      </c>
      <c r="C50" s="37">
        <f t="shared" si="31"/>
        <v>5050</v>
      </c>
      <c r="D50" s="37">
        <f t="shared" si="32"/>
        <v>0</v>
      </c>
      <c r="E50" s="37">
        <v>0</v>
      </c>
      <c r="F50" s="37">
        <v>0</v>
      </c>
      <c r="G50" s="37">
        <v>0</v>
      </c>
      <c r="H50" s="37">
        <f t="shared" si="33"/>
        <v>5050</v>
      </c>
      <c r="I50" s="37">
        <v>4870</v>
      </c>
      <c r="J50" s="37">
        <v>0</v>
      </c>
      <c r="K50" s="37">
        <v>180</v>
      </c>
      <c r="L50" s="37">
        <v>0</v>
      </c>
      <c r="M50" s="37">
        <f t="shared" si="34"/>
        <v>677.43400000000008</v>
      </c>
      <c r="N50" s="37">
        <v>625.43400000000008</v>
      </c>
      <c r="O50" s="37">
        <v>0</v>
      </c>
      <c r="P50" s="37">
        <v>52</v>
      </c>
      <c r="Q50" s="37">
        <v>0</v>
      </c>
      <c r="R50" s="37">
        <f t="shared" si="35"/>
        <v>4372.5659999999998</v>
      </c>
      <c r="S50" s="37">
        <f t="shared" si="36"/>
        <v>4244.5659999999998</v>
      </c>
      <c r="T50" s="37">
        <f t="shared" si="36"/>
        <v>0</v>
      </c>
      <c r="U50" s="37">
        <f t="shared" si="36"/>
        <v>128</v>
      </c>
      <c r="V50" s="37">
        <f t="shared" si="37"/>
        <v>0</v>
      </c>
      <c r="W50" s="38">
        <f t="shared" si="27"/>
        <v>0.13414534653465349</v>
      </c>
      <c r="X50" s="38">
        <f t="shared" si="28"/>
        <v>0.12842587268993841</v>
      </c>
      <c r="Y50" s="38"/>
      <c r="Z50" s="38">
        <f t="shared" si="29"/>
        <v>0.28888888888888886</v>
      </c>
      <c r="AA50" s="38"/>
    </row>
    <row r="51" spans="1:27" ht="21.75" hidden="1" customHeight="1">
      <c r="A51" s="35" t="s">
        <v>45</v>
      </c>
      <c r="B51" s="36" t="s">
        <v>48</v>
      </c>
      <c r="C51" s="37">
        <f t="shared" si="31"/>
        <v>375</v>
      </c>
      <c r="D51" s="37">
        <f t="shared" si="32"/>
        <v>0</v>
      </c>
      <c r="E51" s="37">
        <v>0</v>
      </c>
      <c r="F51" s="37">
        <v>0</v>
      </c>
      <c r="G51" s="37">
        <v>0</v>
      </c>
      <c r="H51" s="37">
        <f t="shared" si="33"/>
        <v>375</v>
      </c>
      <c r="I51" s="37">
        <v>375</v>
      </c>
      <c r="J51" s="37">
        <v>0</v>
      </c>
      <c r="K51" s="37">
        <v>0</v>
      </c>
      <c r="L51" s="37">
        <v>0</v>
      </c>
      <c r="M51" s="37">
        <f t="shared" si="34"/>
        <v>0</v>
      </c>
      <c r="N51" s="37">
        <v>0</v>
      </c>
      <c r="O51" s="37">
        <v>0</v>
      </c>
      <c r="P51" s="37">
        <v>0</v>
      </c>
      <c r="Q51" s="37">
        <v>0</v>
      </c>
      <c r="R51" s="37">
        <f t="shared" si="35"/>
        <v>375</v>
      </c>
      <c r="S51" s="37">
        <f t="shared" si="36"/>
        <v>375</v>
      </c>
      <c r="T51" s="37">
        <f t="shared" si="36"/>
        <v>0</v>
      </c>
      <c r="U51" s="37">
        <f t="shared" si="36"/>
        <v>0</v>
      </c>
      <c r="V51" s="37">
        <f t="shared" si="37"/>
        <v>0</v>
      </c>
      <c r="W51" s="38">
        <f t="shared" si="27"/>
        <v>0</v>
      </c>
      <c r="X51" s="38">
        <f t="shared" si="28"/>
        <v>0</v>
      </c>
      <c r="Y51" s="38"/>
      <c r="Z51" s="38"/>
      <c r="AA51" s="38"/>
    </row>
    <row r="52" spans="1:27" ht="24" hidden="1" customHeight="1">
      <c r="A52" s="35" t="s">
        <v>45</v>
      </c>
      <c r="B52" s="36" t="s">
        <v>49</v>
      </c>
      <c r="C52" s="37">
        <f t="shared" si="31"/>
        <v>375</v>
      </c>
      <c r="D52" s="37">
        <f t="shared" si="32"/>
        <v>0</v>
      </c>
      <c r="E52" s="37">
        <v>0</v>
      </c>
      <c r="F52" s="37">
        <v>0</v>
      </c>
      <c r="G52" s="37">
        <v>0</v>
      </c>
      <c r="H52" s="37">
        <f t="shared" si="33"/>
        <v>375</v>
      </c>
      <c r="I52" s="37">
        <v>375</v>
      </c>
      <c r="J52" s="37">
        <v>0</v>
      </c>
      <c r="K52" s="37">
        <v>0</v>
      </c>
      <c r="L52" s="37">
        <v>0</v>
      </c>
      <c r="M52" s="37">
        <f t="shared" si="34"/>
        <v>0</v>
      </c>
      <c r="N52" s="37">
        <v>0</v>
      </c>
      <c r="O52" s="37">
        <v>0</v>
      </c>
      <c r="P52" s="37">
        <v>0</v>
      </c>
      <c r="Q52" s="37">
        <v>0</v>
      </c>
      <c r="R52" s="37">
        <f t="shared" si="35"/>
        <v>375</v>
      </c>
      <c r="S52" s="37">
        <f t="shared" si="36"/>
        <v>375</v>
      </c>
      <c r="T52" s="37">
        <f t="shared" si="36"/>
        <v>0</v>
      </c>
      <c r="U52" s="37">
        <f t="shared" si="36"/>
        <v>0</v>
      </c>
      <c r="V52" s="37">
        <f t="shared" si="37"/>
        <v>0</v>
      </c>
      <c r="W52" s="38">
        <f t="shared" si="27"/>
        <v>0</v>
      </c>
      <c r="X52" s="38">
        <f t="shared" si="28"/>
        <v>0</v>
      </c>
      <c r="Y52" s="38"/>
      <c r="Z52" s="38"/>
      <c r="AA52" s="38"/>
    </row>
    <row r="53" spans="1:27" ht="25.5" hidden="1" customHeight="1">
      <c r="A53" s="35" t="s">
        <v>45</v>
      </c>
      <c r="B53" s="36" t="s">
        <v>50</v>
      </c>
      <c r="C53" s="37">
        <f t="shared" si="31"/>
        <v>450</v>
      </c>
      <c r="D53" s="37">
        <f t="shared" si="32"/>
        <v>0</v>
      </c>
      <c r="E53" s="37">
        <v>0</v>
      </c>
      <c r="F53" s="37">
        <v>0</v>
      </c>
      <c r="G53" s="37">
        <v>0</v>
      </c>
      <c r="H53" s="37">
        <f t="shared" si="33"/>
        <v>450</v>
      </c>
      <c r="I53" s="37">
        <v>200</v>
      </c>
      <c r="J53" s="37">
        <v>0</v>
      </c>
      <c r="K53" s="37">
        <v>250</v>
      </c>
      <c r="L53" s="37">
        <v>0</v>
      </c>
      <c r="M53" s="37">
        <f t="shared" si="34"/>
        <v>250</v>
      </c>
      <c r="N53" s="37">
        <v>0</v>
      </c>
      <c r="O53" s="37">
        <v>0</v>
      </c>
      <c r="P53" s="37">
        <v>250</v>
      </c>
      <c r="Q53" s="37">
        <v>0</v>
      </c>
      <c r="R53" s="37">
        <f t="shared" si="35"/>
        <v>200</v>
      </c>
      <c r="S53" s="37">
        <f t="shared" si="36"/>
        <v>200</v>
      </c>
      <c r="T53" s="37">
        <f t="shared" si="36"/>
        <v>0</v>
      </c>
      <c r="U53" s="37">
        <f t="shared" si="36"/>
        <v>0</v>
      </c>
      <c r="V53" s="37">
        <f t="shared" si="37"/>
        <v>0</v>
      </c>
      <c r="W53" s="38">
        <f t="shared" si="27"/>
        <v>0.55555555555555558</v>
      </c>
      <c r="X53" s="38">
        <f t="shared" si="28"/>
        <v>0</v>
      </c>
      <c r="Y53" s="38"/>
      <c r="Z53" s="38">
        <f t="shared" si="29"/>
        <v>1</v>
      </c>
      <c r="AA53" s="38"/>
    </row>
    <row r="54" spans="1:27" ht="26.25" hidden="1" customHeight="1">
      <c r="A54" s="35" t="s">
        <v>45</v>
      </c>
      <c r="B54" s="36" t="s">
        <v>51</v>
      </c>
      <c r="C54" s="37">
        <f t="shared" si="31"/>
        <v>0</v>
      </c>
      <c r="D54" s="37">
        <f t="shared" si="32"/>
        <v>0</v>
      </c>
      <c r="E54" s="37">
        <v>0</v>
      </c>
      <c r="F54" s="37">
        <v>0</v>
      </c>
      <c r="G54" s="37">
        <v>0</v>
      </c>
      <c r="H54" s="37">
        <f t="shared" si="33"/>
        <v>0</v>
      </c>
      <c r="I54" s="37">
        <v>0</v>
      </c>
      <c r="J54" s="37">
        <v>0</v>
      </c>
      <c r="K54" s="37">
        <v>0</v>
      </c>
      <c r="L54" s="37">
        <v>0</v>
      </c>
      <c r="M54" s="37">
        <f t="shared" si="34"/>
        <v>0</v>
      </c>
      <c r="N54" s="37">
        <v>0</v>
      </c>
      <c r="O54" s="37">
        <v>0</v>
      </c>
      <c r="P54" s="37">
        <v>0</v>
      </c>
      <c r="Q54" s="37">
        <v>0</v>
      </c>
      <c r="R54" s="37">
        <f t="shared" si="35"/>
        <v>0</v>
      </c>
      <c r="S54" s="37">
        <f t="shared" si="36"/>
        <v>0</v>
      </c>
      <c r="T54" s="37">
        <f t="shared" si="36"/>
        <v>0</v>
      </c>
      <c r="U54" s="37">
        <f t="shared" si="36"/>
        <v>0</v>
      </c>
      <c r="V54" s="37">
        <f t="shared" si="37"/>
        <v>0</v>
      </c>
      <c r="W54" s="38"/>
      <c r="X54" s="38"/>
      <c r="Y54" s="38"/>
      <c r="Z54" s="38"/>
      <c r="AA54" s="38"/>
    </row>
    <row r="55" spans="1:27" ht="20.25" hidden="1" customHeight="1">
      <c r="A55" s="35" t="s">
        <v>45</v>
      </c>
      <c r="B55" s="36" t="s">
        <v>52</v>
      </c>
      <c r="C55" s="37">
        <f t="shared" si="31"/>
        <v>1074</v>
      </c>
      <c r="D55" s="37">
        <f t="shared" si="32"/>
        <v>0</v>
      </c>
      <c r="E55" s="37">
        <v>0</v>
      </c>
      <c r="F55" s="37">
        <v>0</v>
      </c>
      <c r="G55" s="37">
        <v>0</v>
      </c>
      <c r="H55" s="37">
        <f t="shared" si="33"/>
        <v>1074</v>
      </c>
      <c r="I55" s="37">
        <v>750</v>
      </c>
      <c r="J55" s="37">
        <v>0</v>
      </c>
      <c r="K55" s="37">
        <v>324</v>
      </c>
      <c r="L55" s="37">
        <v>0</v>
      </c>
      <c r="M55" s="37">
        <f t="shared" si="34"/>
        <v>134.80000000000001</v>
      </c>
      <c r="N55" s="37">
        <v>121.8</v>
      </c>
      <c r="O55" s="37">
        <v>0</v>
      </c>
      <c r="P55" s="37">
        <v>13</v>
      </c>
      <c r="Q55" s="37">
        <v>0</v>
      </c>
      <c r="R55" s="37">
        <f t="shared" si="35"/>
        <v>939.2</v>
      </c>
      <c r="S55" s="37">
        <f t="shared" si="36"/>
        <v>628.20000000000005</v>
      </c>
      <c r="T55" s="37">
        <f t="shared" si="36"/>
        <v>0</v>
      </c>
      <c r="U55" s="37">
        <f t="shared" si="36"/>
        <v>311</v>
      </c>
      <c r="V55" s="37">
        <f t="shared" si="37"/>
        <v>0</v>
      </c>
      <c r="W55" s="38">
        <f t="shared" si="27"/>
        <v>0.12551210428305401</v>
      </c>
      <c r="X55" s="38">
        <f t="shared" si="28"/>
        <v>0.16239999999999999</v>
      </c>
      <c r="Y55" s="38"/>
      <c r="Z55" s="38">
        <f t="shared" si="29"/>
        <v>4.0123456790123455E-2</v>
      </c>
      <c r="AA55" s="38"/>
    </row>
    <row r="56" spans="1:27" ht="21" hidden="1" customHeight="1">
      <c r="A56" s="35" t="s">
        <v>45</v>
      </c>
      <c r="B56" s="36" t="s">
        <v>53</v>
      </c>
      <c r="C56" s="37">
        <f t="shared" si="31"/>
        <v>1908</v>
      </c>
      <c r="D56" s="37">
        <f t="shared" si="32"/>
        <v>0</v>
      </c>
      <c r="E56" s="37">
        <v>0</v>
      </c>
      <c r="F56" s="37">
        <v>0</v>
      </c>
      <c r="G56" s="37">
        <v>0</v>
      </c>
      <c r="H56" s="37">
        <f t="shared" si="33"/>
        <v>1908</v>
      </c>
      <c r="I56" s="37">
        <v>1550</v>
      </c>
      <c r="J56" s="37">
        <v>0</v>
      </c>
      <c r="K56" s="37">
        <v>358</v>
      </c>
      <c r="L56" s="37">
        <v>0</v>
      </c>
      <c r="M56" s="37">
        <f t="shared" si="34"/>
        <v>305.28000000000003</v>
      </c>
      <c r="N56" s="37">
        <v>273.74600000000004</v>
      </c>
      <c r="O56" s="37">
        <v>0</v>
      </c>
      <c r="P56" s="37">
        <v>31.533999999999999</v>
      </c>
      <c r="Q56" s="37">
        <v>0</v>
      </c>
      <c r="R56" s="37">
        <f t="shared" si="35"/>
        <v>1602.7199999999998</v>
      </c>
      <c r="S56" s="37">
        <f t="shared" si="36"/>
        <v>1276.2539999999999</v>
      </c>
      <c r="T56" s="37">
        <f t="shared" si="36"/>
        <v>0</v>
      </c>
      <c r="U56" s="37">
        <f t="shared" si="36"/>
        <v>326.46600000000001</v>
      </c>
      <c r="V56" s="37">
        <f t="shared" si="37"/>
        <v>0</v>
      </c>
      <c r="W56" s="38">
        <f t="shared" si="27"/>
        <v>0.16</v>
      </c>
      <c r="X56" s="38">
        <f t="shared" si="28"/>
        <v>0.17661032258064518</v>
      </c>
      <c r="Y56" s="38"/>
      <c r="Z56" s="38">
        <f t="shared" si="29"/>
        <v>8.8083798882681558E-2</v>
      </c>
      <c r="AA56" s="38"/>
    </row>
    <row r="57" spans="1:27" ht="21" hidden="1" customHeight="1">
      <c r="A57" s="35" t="s">
        <v>45</v>
      </c>
      <c r="B57" s="36" t="s">
        <v>54</v>
      </c>
      <c r="C57" s="37">
        <f t="shared" si="31"/>
        <v>1091.76</v>
      </c>
      <c r="D57" s="37">
        <f t="shared" si="32"/>
        <v>0</v>
      </c>
      <c r="E57" s="37">
        <v>0</v>
      </c>
      <c r="F57" s="37">
        <v>0</v>
      </c>
      <c r="G57" s="37">
        <v>0</v>
      </c>
      <c r="H57" s="37">
        <f t="shared" si="33"/>
        <v>1091.76</v>
      </c>
      <c r="I57" s="37">
        <v>830</v>
      </c>
      <c r="J57" s="37">
        <v>0</v>
      </c>
      <c r="K57" s="37">
        <v>261.76</v>
      </c>
      <c r="L57" s="37">
        <v>0</v>
      </c>
      <c r="M57" s="37">
        <f t="shared" si="34"/>
        <v>309.5</v>
      </c>
      <c r="N57" s="37">
        <v>294.7</v>
      </c>
      <c r="O57" s="37">
        <v>0</v>
      </c>
      <c r="P57" s="37">
        <v>14.8</v>
      </c>
      <c r="Q57" s="37">
        <v>0</v>
      </c>
      <c r="R57" s="37">
        <f t="shared" si="35"/>
        <v>782.26</v>
      </c>
      <c r="S57" s="37">
        <f t="shared" si="36"/>
        <v>535.29999999999995</v>
      </c>
      <c r="T57" s="37">
        <f t="shared" si="36"/>
        <v>0</v>
      </c>
      <c r="U57" s="37">
        <f t="shared" si="36"/>
        <v>246.95999999999998</v>
      </c>
      <c r="V57" s="37">
        <f t="shared" si="37"/>
        <v>0</v>
      </c>
      <c r="W57" s="38">
        <f t="shared" si="27"/>
        <v>0.28348721330695392</v>
      </c>
      <c r="X57" s="38">
        <f t="shared" si="28"/>
        <v>0.35506024096385541</v>
      </c>
      <c r="Y57" s="38"/>
      <c r="Z57" s="38">
        <f t="shared" si="29"/>
        <v>5.6540342298288512E-2</v>
      </c>
      <c r="AA57" s="38"/>
    </row>
    <row r="58" spans="1:27" ht="21" hidden="1" customHeight="1">
      <c r="A58" s="35" t="s">
        <v>45</v>
      </c>
      <c r="B58" s="36" t="s">
        <v>55</v>
      </c>
      <c r="C58" s="37">
        <f t="shared" si="31"/>
        <v>890</v>
      </c>
      <c r="D58" s="37">
        <f t="shared" si="32"/>
        <v>0</v>
      </c>
      <c r="E58" s="37">
        <v>0</v>
      </c>
      <c r="F58" s="37">
        <v>0</v>
      </c>
      <c r="G58" s="37">
        <v>0</v>
      </c>
      <c r="H58" s="37">
        <f t="shared" si="33"/>
        <v>890</v>
      </c>
      <c r="I58" s="37">
        <v>800</v>
      </c>
      <c r="J58" s="37">
        <v>0</v>
      </c>
      <c r="K58" s="37">
        <v>90</v>
      </c>
      <c r="L58" s="37">
        <v>0</v>
      </c>
      <c r="M58" s="37">
        <f t="shared" si="34"/>
        <v>0</v>
      </c>
      <c r="N58" s="37">
        <v>0</v>
      </c>
      <c r="O58" s="37">
        <v>0</v>
      </c>
      <c r="P58" s="37">
        <v>0</v>
      </c>
      <c r="Q58" s="37">
        <v>0</v>
      </c>
      <c r="R58" s="37">
        <f t="shared" si="35"/>
        <v>890</v>
      </c>
      <c r="S58" s="37">
        <f t="shared" si="36"/>
        <v>800</v>
      </c>
      <c r="T58" s="37">
        <f t="shared" si="36"/>
        <v>0</v>
      </c>
      <c r="U58" s="37">
        <f t="shared" si="36"/>
        <v>90</v>
      </c>
      <c r="V58" s="37">
        <f t="shared" si="37"/>
        <v>0</v>
      </c>
      <c r="W58" s="38">
        <f t="shared" si="27"/>
        <v>0</v>
      </c>
      <c r="X58" s="38">
        <f t="shared" si="28"/>
        <v>0</v>
      </c>
      <c r="Y58" s="38"/>
      <c r="Z58" s="38">
        <f t="shared" si="29"/>
        <v>0</v>
      </c>
      <c r="AA58" s="38"/>
    </row>
    <row r="59" spans="1:27" ht="21" hidden="1" customHeight="1">
      <c r="A59" s="35" t="s">
        <v>45</v>
      </c>
      <c r="B59" s="36" t="s">
        <v>56</v>
      </c>
      <c r="C59" s="37">
        <f t="shared" si="31"/>
        <v>525</v>
      </c>
      <c r="D59" s="37">
        <f t="shared" si="32"/>
        <v>0</v>
      </c>
      <c r="E59" s="37">
        <v>0</v>
      </c>
      <c r="F59" s="37">
        <v>0</v>
      </c>
      <c r="G59" s="37">
        <v>0</v>
      </c>
      <c r="H59" s="37">
        <f t="shared" si="33"/>
        <v>525</v>
      </c>
      <c r="I59" s="37">
        <v>500</v>
      </c>
      <c r="J59" s="37">
        <v>0</v>
      </c>
      <c r="K59" s="37">
        <v>25</v>
      </c>
      <c r="L59" s="37">
        <v>0</v>
      </c>
      <c r="M59" s="37">
        <f t="shared" si="34"/>
        <v>0</v>
      </c>
      <c r="N59" s="37">
        <v>0</v>
      </c>
      <c r="O59" s="37">
        <v>0</v>
      </c>
      <c r="P59" s="37">
        <v>0</v>
      </c>
      <c r="Q59" s="37">
        <v>0</v>
      </c>
      <c r="R59" s="37">
        <f t="shared" si="35"/>
        <v>525</v>
      </c>
      <c r="S59" s="37">
        <f t="shared" si="36"/>
        <v>500</v>
      </c>
      <c r="T59" s="37">
        <f t="shared" si="36"/>
        <v>0</v>
      </c>
      <c r="U59" s="37">
        <f t="shared" si="36"/>
        <v>25</v>
      </c>
      <c r="V59" s="37">
        <f t="shared" si="37"/>
        <v>0</v>
      </c>
      <c r="W59" s="38">
        <f t="shared" si="27"/>
        <v>0</v>
      </c>
      <c r="X59" s="38">
        <f t="shared" si="28"/>
        <v>0</v>
      </c>
      <c r="Y59" s="38"/>
      <c r="Z59" s="38">
        <f t="shared" si="29"/>
        <v>0</v>
      </c>
      <c r="AA59" s="38"/>
    </row>
    <row r="60" spans="1:27" ht="21" hidden="1" customHeight="1">
      <c r="A60" s="35" t="s">
        <v>45</v>
      </c>
      <c r="B60" s="36" t="s">
        <v>57</v>
      </c>
      <c r="C60" s="37">
        <f t="shared" si="31"/>
        <v>500</v>
      </c>
      <c r="D60" s="37">
        <f t="shared" si="32"/>
        <v>0</v>
      </c>
      <c r="E60" s="37">
        <v>0</v>
      </c>
      <c r="F60" s="37">
        <v>0</v>
      </c>
      <c r="G60" s="37">
        <v>0</v>
      </c>
      <c r="H60" s="37">
        <f t="shared" si="33"/>
        <v>500</v>
      </c>
      <c r="I60" s="37">
        <v>460</v>
      </c>
      <c r="J60" s="37">
        <v>0</v>
      </c>
      <c r="K60" s="37">
        <v>40</v>
      </c>
      <c r="L60" s="37">
        <v>0</v>
      </c>
      <c r="M60" s="37">
        <f t="shared" si="34"/>
        <v>8.5</v>
      </c>
      <c r="N60" s="37">
        <v>8.5</v>
      </c>
      <c r="O60" s="37">
        <v>0</v>
      </c>
      <c r="P60" s="37">
        <v>0</v>
      </c>
      <c r="Q60" s="37">
        <v>0</v>
      </c>
      <c r="R60" s="37">
        <f t="shared" si="35"/>
        <v>491.5</v>
      </c>
      <c r="S60" s="37">
        <f t="shared" si="36"/>
        <v>451.5</v>
      </c>
      <c r="T60" s="37">
        <f t="shared" si="36"/>
        <v>0</v>
      </c>
      <c r="U60" s="37">
        <f t="shared" si="36"/>
        <v>40</v>
      </c>
      <c r="V60" s="37">
        <f t="shared" si="37"/>
        <v>0</v>
      </c>
      <c r="W60" s="38">
        <f t="shared" si="27"/>
        <v>1.7000000000000001E-2</v>
      </c>
      <c r="X60" s="38">
        <f t="shared" si="28"/>
        <v>1.8478260869565218E-2</v>
      </c>
      <c r="Y60" s="38"/>
      <c r="Z60" s="38">
        <f t="shared" si="29"/>
        <v>0</v>
      </c>
      <c r="AA60" s="38"/>
    </row>
    <row r="61" spans="1:27" ht="21" hidden="1">
      <c r="A61" s="35" t="s">
        <v>45</v>
      </c>
      <c r="B61" s="36" t="s">
        <v>58</v>
      </c>
      <c r="C61" s="37">
        <f t="shared" si="31"/>
        <v>177.94</v>
      </c>
      <c r="D61" s="37">
        <f t="shared" si="32"/>
        <v>0</v>
      </c>
      <c r="E61" s="37">
        <v>0</v>
      </c>
      <c r="F61" s="37">
        <v>0</v>
      </c>
      <c r="G61" s="37">
        <v>0</v>
      </c>
      <c r="H61" s="37">
        <f t="shared" si="33"/>
        <v>177.94</v>
      </c>
      <c r="I61" s="37">
        <v>172</v>
      </c>
      <c r="J61" s="37">
        <v>0</v>
      </c>
      <c r="K61" s="37">
        <v>5.94</v>
      </c>
      <c r="L61" s="37">
        <v>0</v>
      </c>
      <c r="M61" s="37">
        <f t="shared" si="34"/>
        <v>69.98</v>
      </c>
      <c r="N61" s="37">
        <v>64.040000000000006</v>
      </c>
      <c r="O61" s="37">
        <v>0</v>
      </c>
      <c r="P61" s="37">
        <v>5.94</v>
      </c>
      <c r="Q61" s="37">
        <v>0</v>
      </c>
      <c r="R61" s="37">
        <f t="shared" si="35"/>
        <v>107.96</v>
      </c>
      <c r="S61" s="37">
        <f t="shared" si="36"/>
        <v>107.96</v>
      </c>
      <c r="T61" s="37">
        <f t="shared" si="36"/>
        <v>0</v>
      </c>
      <c r="U61" s="37">
        <f t="shared" si="36"/>
        <v>0</v>
      </c>
      <c r="V61" s="37">
        <f t="shared" si="37"/>
        <v>0</v>
      </c>
      <c r="W61" s="38">
        <f t="shared" si="27"/>
        <v>0.393278633247162</v>
      </c>
      <c r="X61" s="38">
        <f t="shared" si="28"/>
        <v>0.37232558139534888</v>
      </c>
      <c r="Y61" s="38"/>
      <c r="Z61" s="38">
        <f t="shared" si="29"/>
        <v>1</v>
      </c>
      <c r="AA61" s="38"/>
    </row>
    <row r="62" spans="1:27" ht="20.25" hidden="1" customHeight="1">
      <c r="A62" s="35" t="s">
        <v>45</v>
      </c>
      <c r="B62" s="36" t="s">
        <v>59</v>
      </c>
      <c r="C62" s="37">
        <f t="shared" si="31"/>
        <v>1160</v>
      </c>
      <c r="D62" s="37">
        <f t="shared" si="32"/>
        <v>0</v>
      </c>
      <c r="E62" s="37">
        <v>0</v>
      </c>
      <c r="F62" s="37">
        <v>0</v>
      </c>
      <c r="G62" s="37">
        <v>0</v>
      </c>
      <c r="H62" s="37">
        <f t="shared" si="33"/>
        <v>1160</v>
      </c>
      <c r="I62" s="37">
        <v>1100</v>
      </c>
      <c r="J62" s="37">
        <v>0</v>
      </c>
      <c r="K62" s="37">
        <v>60</v>
      </c>
      <c r="L62" s="37">
        <v>0</v>
      </c>
      <c r="M62" s="37">
        <f t="shared" si="34"/>
        <v>378.79700000000003</v>
      </c>
      <c r="N62" s="37">
        <v>378.79700000000003</v>
      </c>
      <c r="O62" s="37">
        <v>0</v>
      </c>
      <c r="P62" s="37">
        <v>0</v>
      </c>
      <c r="Q62" s="37">
        <v>0</v>
      </c>
      <c r="R62" s="37">
        <f t="shared" si="35"/>
        <v>781.20299999999997</v>
      </c>
      <c r="S62" s="37">
        <f t="shared" si="36"/>
        <v>721.20299999999997</v>
      </c>
      <c r="T62" s="37">
        <f t="shared" si="36"/>
        <v>0</v>
      </c>
      <c r="U62" s="37">
        <f t="shared" si="36"/>
        <v>60</v>
      </c>
      <c r="V62" s="37">
        <f t="shared" si="37"/>
        <v>0</v>
      </c>
      <c r="W62" s="38">
        <f t="shared" si="27"/>
        <v>0.32654913793103452</v>
      </c>
      <c r="X62" s="38">
        <f t="shared" si="28"/>
        <v>0.34436090909090911</v>
      </c>
      <c r="Y62" s="38"/>
      <c r="Z62" s="38">
        <f t="shared" si="29"/>
        <v>0</v>
      </c>
      <c r="AA62" s="38"/>
    </row>
    <row r="63" spans="1:27" ht="22.5" hidden="1" customHeight="1">
      <c r="A63" s="35" t="s">
        <v>45</v>
      </c>
      <c r="B63" s="36" t="s">
        <v>60</v>
      </c>
      <c r="C63" s="37">
        <f t="shared" si="31"/>
        <v>1106</v>
      </c>
      <c r="D63" s="37">
        <f t="shared" si="32"/>
        <v>0</v>
      </c>
      <c r="E63" s="37">
        <v>0</v>
      </c>
      <c r="F63" s="37">
        <v>0</v>
      </c>
      <c r="G63" s="37">
        <v>0</v>
      </c>
      <c r="H63" s="37">
        <f t="shared" si="33"/>
        <v>1106</v>
      </c>
      <c r="I63" s="37">
        <v>1091</v>
      </c>
      <c r="J63" s="37">
        <v>0</v>
      </c>
      <c r="K63" s="37">
        <v>15</v>
      </c>
      <c r="L63" s="37">
        <v>0</v>
      </c>
      <c r="M63" s="37">
        <f t="shared" si="34"/>
        <v>0</v>
      </c>
      <c r="N63" s="37">
        <v>0</v>
      </c>
      <c r="O63" s="37">
        <v>0</v>
      </c>
      <c r="P63" s="37">
        <v>0</v>
      </c>
      <c r="Q63" s="37">
        <v>0</v>
      </c>
      <c r="R63" s="37">
        <f t="shared" si="35"/>
        <v>1106</v>
      </c>
      <c r="S63" s="37">
        <f t="shared" si="36"/>
        <v>1091</v>
      </c>
      <c r="T63" s="37">
        <f t="shared" si="36"/>
        <v>0</v>
      </c>
      <c r="U63" s="37">
        <f t="shared" si="36"/>
        <v>15</v>
      </c>
      <c r="V63" s="37">
        <f t="shared" si="37"/>
        <v>0</v>
      </c>
      <c r="W63" s="38">
        <f t="shared" si="27"/>
        <v>0</v>
      </c>
      <c r="X63" s="38">
        <f t="shared" si="28"/>
        <v>0</v>
      </c>
      <c r="Y63" s="38"/>
      <c r="Z63" s="38">
        <f t="shared" si="29"/>
        <v>0</v>
      </c>
      <c r="AA63" s="38"/>
    </row>
    <row r="64" spans="1:27" s="12" customFormat="1" ht="15.75" customHeight="1">
      <c r="A64" s="31" t="s">
        <v>64</v>
      </c>
      <c r="B64" s="32" t="s">
        <v>10</v>
      </c>
      <c r="C64" s="33">
        <f>+C65+C66</f>
        <v>28756.400000000001</v>
      </c>
      <c r="D64" s="33">
        <f t="shared" ref="D64:V64" si="38">+D65+D66</f>
        <v>30</v>
      </c>
      <c r="E64" s="33">
        <f t="shared" si="38"/>
        <v>30</v>
      </c>
      <c r="F64" s="33">
        <f t="shared" si="38"/>
        <v>0</v>
      </c>
      <c r="G64" s="33">
        <f t="shared" si="38"/>
        <v>0</v>
      </c>
      <c r="H64" s="33">
        <f t="shared" si="38"/>
        <v>28726.400000000001</v>
      </c>
      <c r="I64" s="33">
        <f t="shared" si="38"/>
        <v>9807</v>
      </c>
      <c r="J64" s="33">
        <f t="shared" si="38"/>
        <v>8800</v>
      </c>
      <c r="K64" s="33">
        <f t="shared" si="38"/>
        <v>6921.4</v>
      </c>
      <c r="L64" s="33">
        <f t="shared" si="38"/>
        <v>3198</v>
      </c>
      <c r="M64" s="33">
        <f t="shared" si="38"/>
        <v>7521.9950000000008</v>
      </c>
      <c r="N64" s="33">
        <f t="shared" si="38"/>
        <v>3130.0450000000001</v>
      </c>
      <c r="O64" s="33">
        <f t="shared" si="38"/>
        <v>1369.27</v>
      </c>
      <c r="P64" s="33">
        <f t="shared" si="38"/>
        <v>29.68</v>
      </c>
      <c r="Q64" s="33">
        <f t="shared" si="38"/>
        <v>2993</v>
      </c>
      <c r="R64" s="33">
        <f t="shared" si="38"/>
        <v>21234.404999999999</v>
      </c>
      <c r="S64" s="33">
        <f t="shared" si="38"/>
        <v>6706.9549999999999</v>
      </c>
      <c r="T64" s="33">
        <f t="shared" si="38"/>
        <v>7430.73</v>
      </c>
      <c r="U64" s="33">
        <f t="shared" si="38"/>
        <v>6891.7199999999993</v>
      </c>
      <c r="V64" s="33">
        <f t="shared" si="38"/>
        <v>205</v>
      </c>
      <c r="W64" s="34">
        <f>M64/C64</f>
        <v>0.26157637951899404</v>
      </c>
      <c r="X64" s="34">
        <f>N64/(E64+I64)</f>
        <v>0.31819101352038226</v>
      </c>
      <c r="Y64" s="34">
        <f>O64/(F64+J64)</f>
        <v>0.15559886363636363</v>
      </c>
      <c r="Z64" s="34">
        <f>P64/(G64+K64)</f>
        <v>4.288149796283989E-3</v>
      </c>
      <c r="AA64" s="34">
        <f>Q64/L64</f>
        <v>0.9358974358974359</v>
      </c>
    </row>
    <row r="65" spans="1:27" ht="18.75" customHeight="1">
      <c r="A65" s="35" t="s">
        <v>42</v>
      </c>
      <c r="B65" s="36" t="s">
        <v>43</v>
      </c>
      <c r="C65" s="37">
        <f>+D65+H65</f>
        <v>22739.4</v>
      </c>
      <c r="D65" s="37">
        <f>SUM(E65:G65)</f>
        <v>30</v>
      </c>
      <c r="E65" s="37">
        <v>30</v>
      </c>
      <c r="F65" s="37">
        <v>0</v>
      </c>
      <c r="G65" s="37">
        <v>0</v>
      </c>
      <c r="H65" s="37">
        <f>SUM(I65:L65)</f>
        <v>22709.4</v>
      </c>
      <c r="I65" s="37">
        <v>4620</v>
      </c>
      <c r="J65" s="37">
        <v>8200</v>
      </c>
      <c r="K65" s="37">
        <v>6691.4</v>
      </c>
      <c r="L65" s="37">
        <v>3198</v>
      </c>
      <c r="M65" s="37">
        <f>SUM(N65:Q65)</f>
        <v>6522.27</v>
      </c>
      <c r="N65" s="37">
        <v>2220</v>
      </c>
      <c r="O65" s="37">
        <v>1309.27</v>
      </c>
      <c r="P65" s="37">
        <v>0</v>
      </c>
      <c r="Q65" s="37">
        <v>2993</v>
      </c>
      <c r="R65" s="37">
        <f>SUM(S65:V65)</f>
        <v>16217.13</v>
      </c>
      <c r="S65" s="37">
        <f>(E65+I65)-N65</f>
        <v>2430</v>
      </c>
      <c r="T65" s="37">
        <f>(F65+J65)-O65</f>
        <v>6890.73</v>
      </c>
      <c r="U65" s="37">
        <f>(G65+K65)-P65</f>
        <v>6691.4</v>
      </c>
      <c r="V65" s="37">
        <f>L65-Q65</f>
        <v>205</v>
      </c>
      <c r="W65" s="38">
        <f t="shared" ref="W65:W80" si="39">M65/C65</f>
        <v>0.28682682920393676</v>
      </c>
      <c r="X65" s="38">
        <f t="shared" ref="X65:X80" si="40">N65/(E65+I65)</f>
        <v>0.47741935483870968</v>
      </c>
      <c r="Y65" s="38">
        <f>O65/(F65+J65)</f>
        <v>0.1596670731707317</v>
      </c>
      <c r="Z65" s="38">
        <f>P65/(G65+K65)</f>
        <v>0</v>
      </c>
      <c r="AA65" s="38">
        <f>Q65/L65</f>
        <v>0.9358974358974359</v>
      </c>
    </row>
    <row r="66" spans="1:27" ht="15.75" customHeight="1">
      <c r="A66" s="35" t="s">
        <v>42</v>
      </c>
      <c r="B66" s="36" t="s">
        <v>44</v>
      </c>
      <c r="C66" s="37">
        <f t="shared" ref="C66:V66" si="41">SUM(C67:C81)</f>
        <v>6017</v>
      </c>
      <c r="D66" s="37">
        <f t="shared" si="41"/>
        <v>0</v>
      </c>
      <c r="E66" s="37">
        <f t="shared" si="41"/>
        <v>0</v>
      </c>
      <c r="F66" s="37">
        <f t="shared" si="41"/>
        <v>0</v>
      </c>
      <c r="G66" s="37">
        <f t="shared" si="41"/>
        <v>0</v>
      </c>
      <c r="H66" s="37">
        <f t="shared" si="41"/>
        <v>6017</v>
      </c>
      <c r="I66" s="37">
        <f t="shared" si="41"/>
        <v>5187</v>
      </c>
      <c r="J66" s="37">
        <f t="shared" si="41"/>
        <v>600</v>
      </c>
      <c r="K66" s="37">
        <f t="shared" si="41"/>
        <v>230</v>
      </c>
      <c r="L66" s="37">
        <f t="shared" si="41"/>
        <v>0</v>
      </c>
      <c r="M66" s="37">
        <f t="shared" si="41"/>
        <v>999.72500000000014</v>
      </c>
      <c r="N66" s="37">
        <f t="shared" si="41"/>
        <v>910.04500000000007</v>
      </c>
      <c r="O66" s="37">
        <f t="shared" si="41"/>
        <v>60</v>
      </c>
      <c r="P66" s="37">
        <f t="shared" si="41"/>
        <v>29.68</v>
      </c>
      <c r="Q66" s="37">
        <f t="shared" si="41"/>
        <v>0</v>
      </c>
      <c r="R66" s="37">
        <f t="shared" si="41"/>
        <v>5017.2749999999996</v>
      </c>
      <c r="S66" s="37">
        <f t="shared" si="41"/>
        <v>4276.9549999999999</v>
      </c>
      <c r="T66" s="37">
        <f t="shared" si="41"/>
        <v>540</v>
      </c>
      <c r="U66" s="37">
        <f t="shared" si="41"/>
        <v>200.32</v>
      </c>
      <c r="V66" s="37">
        <f t="shared" si="41"/>
        <v>0</v>
      </c>
      <c r="W66" s="38">
        <f t="shared" si="39"/>
        <v>0.1661500747881004</v>
      </c>
      <c r="X66" s="38">
        <f t="shared" si="40"/>
        <v>0.1754472720262194</v>
      </c>
      <c r="Y66" s="38">
        <f>O66/(F66+J66)</f>
        <v>0.1</v>
      </c>
      <c r="Z66" s="38">
        <f>P66/(G66+K66)</f>
        <v>0.12904347826086957</v>
      </c>
      <c r="AA66" s="38"/>
    </row>
    <row r="67" spans="1:27" ht="19.5" hidden="1" customHeight="1">
      <c r="A67" s="35" t="s">
        <v>45</v>
      </c>
      <c r="B67" s="36" t="s">
        <v>46</v>
      </c>
      <c r="C67" s="37">
        <f t="shared" ref="C67:C81" si="42">+D67+H67</f>
        <v>1050</v>
      </c>
      <c r="D67" s="37">
        <f t="shared" ref="D67:D81" si="43">SUM(E67:G67)</f>
        <v>0</v>
      </c>
      <c r="E67" s="37">
        <v>0</v>
      </c>
      <c r="F67" s="37">
        <v>0</v>
      </c>
      <c r="G67" s="37">
        <v>0</v>
      </c>
      <c r="H67" s="37">
        <f t="shared" ref="H67:H81" si="44">SUM(I67:L67)</f>
        <v>1050</v>
      </c>
      <c r="I67" s="37">
        <v>1050</v>
      </c>
      <c r="J67" s="37">
        <v>0</v>
      </c>
      <c r="K67" s="37">
        <v>0</v>
      </c>
      <c r="L67" s="37">
        <v>0</v>
      </c>
      <c r="M67" s="37">
        <f t="shared" ref="M67:M81" si="45">SUM(N67:Q67)</f>
        <v>204.02</v>
      </c>
      <c r="N67" s="37">
        <v>204.02</v>
      </c>
      <c r="O67" s="37">
        <v>0</v>
      </c>
      <c r="P67" s="37">
        <v>0</v>
      </c>
      <c r="Q67" s="37">
        <v>0</v>
      </c>
      <c r="R67" s="37">
        <f t="shared" ref="R67:R81" si="46">SUM(S67:V67)</f>
        <v>845.98</v>
      </c>
      <c r="S67" s="37">
        <f t="shared" ref="S67:U81" si="47">(E67+I67)-N67</f>
        <v>845.98</v>
      </c>
      <c r="T67" s="37">
        <f t="shared" si="47"/>
        <v>0</v>
      </c>
      <c r="U67" s="37">
        <f t="shared" si="47"/>
        <v>0</v>
      </c>
      <c r="V67" s="37">
        <f t="shared" ref="V67:V81" si="48">L67-Q67</f>
        <v>0</v>
      </c>
      <c r="W67" s="38">
        <f t="shared" si="39"/>
        <v>0.19430476190476192</v>
      </c>
      <c r="X67" s="38">
        <f t="shared" si="40"/>
        <v>0.19430476190476192</v>
      </c>
      <c r="Y67" s="38"/>
      <c r="Z67" s="38"/>
      <c r="AA67" s="38"/>
    </row>
    <row r="68" spans="1:27" ht="19.5" hidden="1" customHeight="1">
      <c r="A68" s="35" t="s">
        <v>45</v>
      </c>
      <c r="B68" s="36" t="s">
        <v>47</v>
      </c>
      <c r="C68" s="37">
        <f t="shared" si="42"/>
        <v>2205</v>
      </c>
      <c r="D68" s="37">
        <f t="shared" si="43"/>
        <v>0</v>
      </c>
      <c r="E68" s="37">
        <v>0</v>
      </c>
      <c r="F68" s="37">
        <v>0</v>
      </c>
      <c r="G68" s="37">
        <v>0</v>
      </c>
      <c r="H68" s="37">
        <f t="shared" si="44"/>
        <v>2205</v>
      </c>
      <c r="I68" s="37">
        <v>1720</v>
      </c>
      <c r="J68" s="37">
        <v>380</v>
      </c>
      <c r="K68" s="37">
        <v>105</v>
      </c>
      <c r="L68" s="37">
        <v>0</v>
      </c>
      <c r="M68" s="37">
        <f t="shared" si="45"/>
        <v>35.825000000000003</v>
      </c>
      <c r="N68" s="37">
        <v>35.825000000000003</v>
      </c>
      <c r="O68" s="37">
        <v>0</v>
      </c>
      <c r="P68" s="37">
        <v>0</v>
      </c>
      <c r="Q68" s="37">
        <v>0</v>
      </c>
      <c r="R68" s="37">
        <f t="shared" si="46"/>
        <v>2169.1750000000002</v>
      </c>
      <c r="S68" s="37">
        <f t="shared" si="47"/>
        <v>1684.175</v>
      </c>
      <c r="T68" s="37">
        <f t="shared" si="47"/>
        <v>380</v>
      </c>
      <c r="U68" s="37">
        <f t="shared" si="47"/>
        <v>105</v>
      </c>
      <c r="V68" s="37">
        <f t="shared" si="48"/>
        <v>0</v>
      </c>
      <c r="W68" s="38">
        <f t="shared" si="39"/>
        <v>1.6247165532879821E-2</v>
      </c>
      <c r="X68" s="38">
        <f t="shared" si="40"/>
        <v>2.0828488372093026E-2</v>
      </c>
      <c r="Y68" s="38">
        <f>O68/(F68+J68)</f>
        <v>0</v>
      </c>
      <c r="Z68" s="38">
        <f>P68/(G68+K68)</f>
        <v>0</v>
      </c>
      <c r="AA68" s="38"/>
    </row>
    <row r="69" spans="1:27" ht="19.5" hidden="1" customHeight="1">
      <c r="A69" s="35" t="s">
        <v>45</v>
      </c>
      <c r="B69" s="36" t="s">
        <v>48</v>
      </c>
      <c r="C69" s="37">
        <f t="shared" si="42"/>
        <v>90</v>
      </c>
      <c r="D69" s="37">
        <f t="shared" si="43"/>
        <v>0</v>
      </c>
      <c r="E69" s="37">
        <v>0</v>
      </c>
      <c r="F69" s="37">
        <v>0</v>
      </c>
      <c r="G69" s="37">
        <v>0</v>
      </c>
      <c r="H69" s="37">
        <f t="shared" si="44"/>
        <v>90</v>
      </c>
      <c r="I69" s="37">
        <v>90</v>
      </c>
      <c r="J69" s="37">
        <v>0</v>
      </c>
      <c r="K69" s="37">
        <v>0</v>
      </c>
      <c r="L69" s="37">
        <v>0</v>
      </c>
      <c r="M69" s="37">
        <f t="shared" si="45"/>
        <v>45</v>
      </c>
      <c r="N69" s="37">
        <v>45</v>
      </c>
      <c r="O69" s="37">
        <v>0</v>
      </c>
      <c r="P69" s="37">
        <v>0</v>
      </c>
      <c r="Q69" s="37">
        <v>0</v>
      </c>
      <c r="R69" s="37">
        <f t="shared" si="46"/>
        <v>45</v>
      </c>
      <c r="S69" s="37">
        <f t="shared" si="47"/>
        <v>45</v>
      </c>
      <c r="T69" s="37">
        <f t="shared" si="47"/>
        <v>0</v>
      </c>
      <c r="U69" s="37">
        <f t="shared" si="47"/>
        <v>0</v>
      </c>
      <c r="V69" s="37">
        <f t="shared" si="48"/>
        <v>0</v>
      </c>
      <c r="W69" s="38">
        <f t="shared" si="39"/>
        <v>0.5</v>
      </c>
      <c r="X69" s="38">
        <f t="shared" si="40"/>
        <v>0.5</v>
      </c>
      <c r="Y69" s="38"/>
      <c r="Z69" s="38"/>
      <c r="AA69" s="38"/>
    </row>
    <row r="70" spans="1:27" ht="24" hidden="1" customHeight="1">
      <c r="A70" s="35" t="s">
        <v>45</v>
      </c>
      <c r="B70" s="36" t="s">
        <v>49</v>
      </c>
      <c r="C70" s="37">
        <f t="shared" si="42"/>
        <v>90</v>
      </c>
      <c r="D70" s="37">
        <f t="shared" si="43"/>
        <v>0</v>
      </c>
      <c r="E70" s="37">
        <v>0</v>
      </c>
      <c r="F70" s="37">
        <v>0</v>
      </c>
      <c r="G70" s="37">
        <v>0</v>
      </c>
      <c r="H70" s="37">
        <f t="shared" si="44"/>
        <v>90</v>
      </c>
      <c r="I70" s="37">
        <v>90</v>
      </c>
      <c r="J70" s="37">
        <v>0</v>
      </c>
      <c r="K70" s="37">
        <v>0</v>
      </c>
      <c r="L70" s="37">
        <v>0</v>
      </c>
      <c r="M70" s="37">
        <f t="shared" si="45"/>
        <v>45</v>
      </c>
      <c r="N70" s="37">
        <v>45</v>
      </c>
      <c r="O70" s="37">
        <v>0</v>
      </c>
      <c r="P70" s="37">
        <v>0</v>
      </c>
      <c r="Q70" s="37">
        <v>0</v>
      </c>
      <c r="R70" s="37">
        <f t="shared" si="46"/>
        <v>45</v>
      </c>
      <c r="S70" s="37">
        <f t="shared" si="47"/>
        <v>45</v>
      </c>
      <c r="T70" s="37">
        <f t="shared" si="47"/>
        <v>0</v>
      </c>
      <c r="U70" s="37">
        <f t="shared" si="47"/>
        <v>0</v>
      </c>
      <c r="V70" s="37">
        <f t="shared" si="48"/>
        <v>0</v>
      </c>
      <c r="W70" s="38">
        <f t="shared" si="39"/>
        <v>0.5</v>
      </c>
      <c r="X70" s="38">
        <f t="shared" si="40"/>
        <v>0.5</v>
      </c>
      <c r="Y70" s="38"/>
      <c r="Z70" s="38"/>
      <c r="AA70" s="38"/>
    </row>
    <row r="71" spans="1:27" ht="25.5" hidden="1" customHeight="1">
      <c r="A71" s="35" t="s">
        <v>45</v>
      </c>
      <c r="B71" s="36" t="s">
        <v>50</v>
      </c>
      <c r="C71" s="37">
        <f t="shared" si="42"/>
        <v>200</v>
      </c>
      <c r="D71" s="37">
        <f t="shared" si="43"/>
        <v>0</v>
      </c>
      <c r="E71" s="37">
        <v>0</v>
      </c>
      <c r="F71" s="37">
        <v>0</v>
      </c>
      <c r="G71" s="37">
        <v>0</v>
      </c>
      <c r="H71" s="37">
        <f t="shared" si="44"/>
        <v>200</v>
      </c>
      <c r="I71" s="37">
        <v>200</v>
      </c>
      <c r="J71" s="37">
        <v>0</v>
      </c>
      <c r="K71" s="37">
        <v>0</v>
      </c>
      <c r="L71" s="37">
        <v>0</v>
      </c>
      <c r="M71" s="37">
        <f t="shared" si="45"/>
        <v>0</v>
      </c>
      <c r="N71" s="37">
        <v>0</v>
      </c>
      <c r="O71" s="37">
        <v>0</v>
      </c>
      <c r="P71" s="37">
        <v>0</v>
      </c>
      <c r="Q71" s="37">
        <v>0</v>
      </c>
      <c r="R71" s="37">
        <f t="shared" si="46"/>
        <v>200</v>
      </c>
      <c r="S71" s="37">
        <f t="shared" si="47"/>
        <v>200</v>
      </c>
      <c r="T71" s="37">
        <f t="shared" si="47"/>
        <v>0</v>
      </c>
      <c r="U71" s="37">
        <f t="shared" si="47"/>
        <v>0</v>
      </c>
      <c r="V71" s="37">
        <f t="shared" si="48"/>
        <v>0</v>
      </c>
      <c r="W71" s="38">
        <f t="shared" si="39"/>
        <v>0</v>
      </c>
      <c r="X71" s="38">
        <f t="shared" si="40"/>
        <v>0</v>
      </c>
      <c r="Y71" s="38"/>
      <c r="Z71" s="38"/>
      <c r="AA71" s="38"/>
    </row>
    <row r="72" spans="1:27" ht="26.25" hidden="1" customHeight="1">
      <c r="A72" s="35" t="s">
        <v>45</v>
      </c>
      <c r="B72" s="36" t="s">
        <v>51</v>
      </c>
      <c r="C72" s="37">
        <f t="shared" si="42"/>
        <v>0</v>
      </c>
      <c r="D72" s="37">
        <f t="shared" si="43"/>
        <v>0</v>
      </c>
      <c r="E72" s="37">
        <v>0</v>
      </c>
      <c r="F72" s="37">
        <v>0</v>
      </c>
      <c r="G72" s="37">
        <v>0</v>
      </c>
      <c r="H72" s="37">
        <f t="shared" si="44"/>
        <v>0</v>
      </c>
      <c r="I72" s="37">
        <v>0</v>
      </c>
      <c r="J72" s="37">
        <v>0</v>
      </c>
      <c r="K72" s="37">
        <v>0</v>
      </c>
      <c r="L72" s="37">
        <v>0</v>
      </c>
      <c r="M72" s="37">
        <f t="shared" si="45"/>
        <v>0</v>
      </c>
      <c r="N72" s="37">
        <v>0</v>
      </c>
      <c r="O72" s="37">
        <v>0</v>
      </c>
      <c r="P72" s="37">
        <v>0</v>
      </c>
      <c r="Q72" s="37">
        <v>0</v>
      </c>
      <c r="R72" s="37">
        <f t="shared" si="46"/>
        <v>0</v>
      </c>
      <c r="S72" s="37">
        <f t="shared" si="47"/>
        <v>0</v>
      </c>
      <c r="T72" s="37">
        <f t="shared" si="47"/>
        <v>0</v>
      </c>
      <c r="U72" s="37">
        <f t="shared" si="47"/>
        <v>0</v>
      </c>
      <c r="V72" s="37">
        <f t="shared" si="48"/>
        <v>0</v>
      </c>
      <c r="W72" s="38"/>
      <c r="X72" s="38"/>
      <c r="Y72" s="38"/>
      <c r="Z72" s="38"/>
      <c r="AA72" s="38"/>
    </row>
    <row r="73" spans="1:27" ht="20.25" hidden="1" customHeight="1">
      <c r="A73" s="35" t="s">
        <v>45</v>
      </c>
      <c r="B73" s="36" t="s">
        <v>52</v>
      </c>
      <c r="C73" s="37">
        <f t="shared" si="42"/>
        <v>240</v>
      </c>
      <c r="D73" s="37">
        <f t="shared" si="43"/>
        <v>0</v>
      </c>
      <c r="E73" s="37">
        <v>0</v>
      </c>
      <c r="F73" s="37">
        <v>0</v>
      </c>
      <c r="G73" s="37">
        <v>0</v>
      </c>
      <c r="H73" s="37">
        <f t="shared" si="44"/>
        <v>240</v>
      </c>
      <c r="I73" s="37">
        <v>220</v>
      </c>
      <c r="J73" s="37">
        <v>0</v>
      </c>
      <c r="K73" s="37">
        <v>20</v>
      </c>
      <c r="L73" s="37">
        <v>0</v>
      </c>
      <c r="M73" s="37">
        <f t="shared" si="45"/>
        <v>100</v>
      </c>
      <c r="N73" s="37">
        <v>100</v>
      </c>
      <c r="O73" s="37">
        <v>0</v>
      </c>
      <c r="P73" s="37">
        <v>0</v>
      </c>
      <c r="Q73" s="37">
        <v>0</v>
      </c>
      <c r="R73" s="37">
        <f t="shared" si="46"/>
        <v>140</v>
      </c>
      <c r="S73" s="37">
        <f t="shared" si="47"/>
        <v>120</v>
      </c>
      <c r="T73" s="37">
        <f t="shared" si="47"/>
        <v>0</v>
      </c>
      <c r="U73" s="37">
        <f t="shared" si="47"/>
        <v>20</v>
      </c>
      <c r="V73" s="37">
        <f t="shared" si="48"/>
        <v>0</v>
      </c>
      <c r="W73" s="38">
        <f t="shared" si="39"/>
        <v>0.41666666666666669</v>
      </c>
      <c r="X73" s="38">
        <f t="shared" si="40"/>
        <v>0.45454545454545453</v>
      </c>
      <c r="Y73" s="38"/>
      <c r="Z73" s="38">
        <f>P73/(G73+K73)</f>
        <v>0</v>
      </c>
      <c r="AA73" s="38"/>
    </row>
    <row r="74" spans="1:27" ht="15.75" hidden="1" customHeight="1">
      <c r="A74" s="35" t="s">
        <v>45</v>
      </c>
      <c r="B74" s="36" t="s">
        <v>53</v>
      </c>
      <c r="C74" s="37">
        <f t="shared" si="42"/>
        <v>676</v>
      </c>
      <c r="D74" s="37">
        <f t="shared" si="43"/>
        <v>0</v>
      </c>
      <c r="E74" s="37">
        <v>0</v>
      </c>
      <c r="F74" s="37">
        <v>0</v>
      </c>
      <c r="G74" s="37">
        <v>0</v>
      </c>
      <c r="H74" s="37">
        <f t="shared" si="44"/>
        <v>676</v>
      </c>
      <c r="I74" s="37">
        <v>666</v>
      </c>
      <c r="J74" s="37">
        <v>0</v>
      </c>
      <c r="K74" s="37">
        <v>10</v>
      </c>
      <c r="L74" s="37">
        <v>0</v>
      </c>
      <c r="M74" s="37">
        <f t="shared" si="45"/>
        <v>82.2</v>
      </c>
      <c r="N74" s="37">
        <v>82.2</v>
      </c>
      <c r="O74" s="37">
        <v>0</v>
      </c>
      <c r="P74" s="37">
        <v>0</v>
      </c>
      <c r="Q74" s="37">
        <v>0</v>
      </c>
      <c r="R74" s="37">
        <f t="shared" si="46"/>
        <v>593.79999999999995</v>
      </c>
      <c r="S74" s="37">
        <f t="shared" si="47"/>
        <v>583.79999999999995</v>
      </c>
      <c r="T74" s="37">
        <f t="shared" si="47"/>
        <v>0</v>
      </c>
      <c r="U74" s="37">
        <f t="shared" si="47"/>
        <v>10</v>
      </c>
      <c r="V74" s="37">
        <f t="shared" si="48"/>
        <v>0</v>
      </c>
      <c r="W74" s="38">
        <f t="shared" si="39"/>
        <v>0.12159763313609467</v>
      </c>
      <c r="X74" s="38">
        <f t="shared" si="40"/>
        <v>0.12342342342342343</v>
      </c>
      <c r="Y74" s="38"/>
      <c r="Z74" s="38">
        <f>P74/(G74+K74)</f>
        <v>0</v>
      </c>
      <c r="AA74" s="38"/>
    </row>
    <row r="75" spans="1:27" ht="15.75" hidden="1" customHeight="1">
      <c r="A75" s="35" t="s">
        <v>45</v>
      </c>
      <c r="B75" s="36" t="s">
        <v>54</v>
      </c>
      <c r="C75" s="37">
        <f t="shared" si="42"/>
        <v>578</v>
      </c>
      <c r="D75" s="37">
        <f t="shared" si="43"/>
        <v>0</v>
      </c>
      <c r="E75" s="37">
        <v>0</v>
      </c>
      <c r="F75" s="37">
        <v>0</v>
      </c>
      <c r="G75" s="37">
        <v>0</v>
      </c>
      <c r="H75" s="37">
        <f t="shared" si="44"/>
        <v>578</v>
      </c>
      <c r="I75" s="37">
        <v>278</v>
      </c>
      <c r="J75" s="37">
        <v>220</v>
      </c>
      <c r="K75" s="37">
        <v>80</v>
      </c>
      <c r="L75" s="37">
        <v>0</v>
      </c>
      <c r="M75" s="37">
        <f t="shared" si="45"/>
        <v>327.68</v>
      </c>
      <c r="N75" s="37">
        <v>238</v>
      </c>
      <c r="O75" s="37">
        <v>60</v>
      </c>
      <c r="P75" s="37">
        <v>29.68</v>
      </c>
      <c r="Q75" s="37">
        <v>0</v>
      </c>
      <c r="R75" s="37">
        <f t="shared" si="46"/>
        <v>250.32</v>
      </c>
      <c r="S75" s="37">
        <f t="shared" si="47"/>
        <v>40</v>
      </c>
      <c r="T75" s="37">
        <f t="shared" si="47"/>
        <v>160</v>
      </c>
      <c r="U75" s="37">
        <f t="shared" si="47"/>
        <v>50.32</v>
      </c>
      <c r="V75" s="37">
        <f t="shared" si="48"/>
        <v>0</v>
      </c>
      <c r="W75" s="38">
        <f t="shared" si="39"/>
        <v>0.56692041522491354</v>
      </c>
      <c r="X75" s="38">
        <f t="shared" si="40"/>
        <v>0.85611510791366907</v>
      </c>
      <c r="Y75" s="38">
        <f>O75/(F75+J75)</f>
        <v>0.27272727272727271</v>
      </c>
      <c r="Z75" s="38">
        <f>P75/(G75+K75)</f>
        <v>0.371</v>
      </c>
      <c r="AA75" s="38"/>
    </row>
    <row r="76" spans="1:27" ht="15.75" hidden="1" customHeight="1">
      <c r="A76" s="35" t="s">
        <v>45</v>
      </c>
      <c r="B76" s="36" t="s">
        <v>55</v>
      </c>
      <c r="C76" s="37">
        <f t="shared" si="42"/>
        <v>300</v>
      </c>
      <c r="D76" s="37">
        <f t="shared" si="43"/>
        <v>0</v>
      </c>
      <c r="E76" s="37">
        <v>0</v>
      </c>
      <c r="F76" s="37">
        <v>0</v>
      </c>
      <c r="G76" s="37">
        <v>0</v>
      </c>
      <c r="H76" s="37">
        <f t="shared" si="44"/>
        <v>300</v>
      </c>
      <c r="I76" s="37">
        <v>300</v>
      </c>
      <c r="J76" s="37">
        <v>0</v>
      </c>
      <c r="K76" s="37">
        <v>0</v>
      </c>
      <c r="L76" s="37">
        <v>0</v>
      </c>
      <c r="M76" s="37">
        <f t="shared" si="45"/>
        <v>0</v>
      </c>
      <c r="N76" s="37">
        <v>0</v>
      </c>
      <c r="O76" s="37">
        <v>0</v>
      </c>
      <c r="P76" s="37">
        <v>0</v>
      </c>
      <c r="Q76" s="37">
        <v>0</v>
      </c>
      <c r="R76" s="37">
        <f t="shared" si="46"/>
        <v>300</v>
      </c>
      <c r="S76" s="37">
        <f t="shared" si="47"/>
        <v>300</v>
      </c>
      <c r="T76" s="37">
        <f t="shared" si="47"/>
        <v>0</v>
      </c>
      <c r="U76" s="37">
        <f t="shared" si="47"/>
        <v>0</v>
      </c>
      <c r="V76" s="37">
        <f t="shared" si="48"/>
        <v>0</v>
      </c>
      <c r="W76" s="38">
        <f t="shared" si="39"/>
        <v>0</v>
      </c>
      <c r="X76" s="38">
        <f t="shared" si="40"/>
        <v>0</v>
      </c>
      <c r="Y76" s="38"/>
      <c r="Z76" s="38"/>
      <c r="AA76" s="38"/>
    </row>
    <row r="77" spans="1:27" ht="15.75" hidden="1" customHeight="1">
      <c r="A77" s="35" t="s">
        <v>45</v>
      </c>
      <c r="B77" s="36" t="s">
        <v>56</v>
      </c>
      <c r="C77" s="37">
        <f t="shared" si="42"/>
        <v>0</v>
      </c>
      <c r="D77" s="37">
        <f t="shared" si="43"/>
        <v>0</v>
      </c>
      <c r="E77" s="37">
        <v>0</v>
      </c>
      <c r="F77" s="37">
        <v>0</v>
      </c>
      <c r="G77" s="37">
        <v>0</v>
      </c>
      <c r="H77" s="37">
        <f t="shared" si="44"/>
        <v>0</v>
      </c>
      <c r="I77" s="37">
        <v>0</v>
      </c>
      <c r="J77" s="37">
        <v>0</v>
      </c>
      <c r="K77" s="37">
        <v>0</v>
      </c>
      <c r="L77" s="37">
        <v>0</v>
      </c>
      <c r="M77" s="37">
        <f t="shared" si="45"/>
        <v>0</v>
      </c>
      <c r="N77" s="37">
        <v>0</v>
      </c>
      <c r="O77" s="37">
        <v>0</v>
      </c>
      <c r="P77" s="37">
        <v>0</v>
      </c>
      <c r="Q77" s="37">
        <v>0</v>
      </c>
      <c r="R77" s="37">
        <f t="shared" si="46"/>
        <v>0</v>
      </c>
      <c r="S77" s="37">
        <f t="shared" si="47"/>
        <v>0</v>
      </c>
      <c r="T77" s="37">
        <f t="shared" si="47"/>
        <v>0</v>
      </c>
      <c r="U77" s="37">
        <f t="shared" si="47"/>
        <v>0</v>
      </c>
      <c r="V77" s="37">
        <f t="shared" si="48"/>
        <v>0</v>
      </c>
      <c r="W77" s="38"/>
      <c r="X77" s="38"/>
      <c r="Y77" s="38"/>
      <c r="Z77" s="38"/>
      <c r="AA77" s="38"/>
    </row>
    <row r="78" spans="1:27" ht="15.75" hidden="1" customHeight="1">
      <c r="A78" s="35" t="s">
        <v>45</v>
      </c>
      <c r="B78" s="36" t="s">
        <v>57</v>
      </c>
      <c r="C78" s="37">
        <f t="shared" si="42"/>
        <v>0</v>
      </c>
      <c r="D78" s="37">
        <f t="shared" si="43"/>
        <v>0</v>
      </c>
      <c r="E78" s="37">
        <v>0</v>
      </c>
      <c r="F78" s="37">
        <v>0</v>
      </c>
      <c r="G78" s="37">
        <v>0</v>
      </c>
      <c r="H78" s="37">
        <f t="shared" si="44"/>
        <v>0</v>
      </c>
      <c r="I78" s="37">
        <v>0</v>
      </c>
      <c r="J78" s="37">
        <v>0</v>
      </c>
      <c r="K78" s="37">
        <v>0</v>
      </c>
      <c r="L78" s="37">
        <v>0</v>
      </c>
      <c r="M78" s="37">
        <f t="shared" si="45"/>
        <v>0</v>
      </c>
      <c r="N78" s="37">
        <v>0</v>
      </c>
      <c r="O78" s="37">
        <v>0</v>
      </c>
      <c r="P78" s="37">
        <v>0</v>
      </c>
      <c r="Q78" s="37">
        <v>0</v>
      </c>
      <c r="R78" s="37">
        <f t="shared" si="46"/>
        <v>0</v>
      </c>
      <c r="S78" s="37">
        <f t="shared" si="47"/>
        <v>0</v>
      </c>
      <c r="T78" s="37">
        <f t="shared" si="47"/>
        <v>0</v>
      </c>
      <c r="U78" s="37">
        <f t="shared" si="47"/>
        <v>0</v>
      </c>
      <c r="V78" s="37">
        <f t="shared" si="48"/>
        <v>0</v>
      </c>
      <c r="W78" s="38"/>
      <c r="X78" s="38"/>
      <c r="Y78" s="38"/>
      <c r="Z78" s="38"/>
      <c r="AA78" s="38"/>
    </row>
    <row r="79" spans="1:27" ht="21" hidden="1">
      <c r="A79" s="35" t="s">
        <v>45</v>
      </c>
      <c r="B79" s="36" t="s">
        <v>58</v>
      </c>
      <c r="C79" s="37">
        <f t="shared" si="42"/>
        <v>31</v>
      </c>
      <c r="D79" s="37">
        <f t="shared" si="43"/>
        <v>0</v>
      </c>
      <c r="E79" s="37">
        <v>0</v>
      </c>
      <c r="F79" s="37">
        <v>0</v>
      </c>
      <c r="G79" s="37">
        <v>0</v>
      </c>
      <c r="H79" s="37">
        <f t="shared" si="44"/>
        <v>31</v>
      </c>
      <c r="I79" s="37">
        <v>31</v>
      </c>
      <c r="J79" s="37">
        <v>0</v>
      </c>
      <c r="K79" s="37">
        <v>0</v>
      </c>
      <c r="L79" s="37">
        <v>0</v>
      </c>
      <c r="M79" s="37">
        <f t="shared" si="45"/>
        <v>0</v>
      </c>
      <c r="N79" s="37">
        <v>0</v>
      </c>
      <c r="O79" s="37">
        <v>0</v>
      </c>
      <c r="P79" s="37">
        <v>0</v>
      </c>
      <c r="Q79" s="37">
        <v>0</v>
      </c>
      <c r="R79" s="37">
        <f t="shared" si="46"/>
        <v>31</v>
      </c>
      <c r="S79" s="37">
        <f t="shared" si="47"/>
        <v>31</v>
      </c>
      <c r="T79" s="37">
        <f t="shared" si="47"/>
        <v>0</v>
      </c>
      <c r="U79" s="37">
        <f t="shared" si="47"/>
        <v>0</v>
      </c>
      <c r="V79" s="37">
        <f t="shared" si="48"/>
        <v>0</v>
      </c>
      <c r="W79" s="38">
        <f t="shared" si="39"/>
        <v>0</v>
      </c>
      <c r="X79" s="38">
        <f t="shared" si="40"/>
        <v>0</v>
      </c>
      <c r="Y79" s="38"/>
      <c r="Z79" s="38"/>
      <c r="AA79" s="38"/>
    </row>
    <row r="80" spans="1:27" ht="18.75" hidden="1" customHeight="1">
      <c r="A80" s="35" t="s">
        <v>45</v>
      </c>
      <c r="B80" s="36" t="s">
        <v>59</v>
      </c>
      <c r="C80" s="37">
        <f t="shared" si="42"/>
        <v>557</v>
      </c>
      <c r="D80" s="37">
        <f t="shared" si="43"/>
        <v>0</v>
      </c>
      <c r="E80" s="37">
        <v>0</v>
      </c>
      <c r="F80" s="37">
        <v>0</v>
      </c>
      <c r="G80" s="37">
        <v>0</v>
      </c>
      <c r="H80" s="37">
        <f t="shared" si="44"/>
        <v>557</v>
      </c>
      <c r="I80" s="37">
        <v>542</v>
      </c>
      <c r="J80" s="37">
        <v>0</v>
      </c>
      <c r="K80" s="37">
        <v>15</v>
      </c>
      <c r="L80" s="37">
        <v>0</v>
      </c>
      <c r="M80" s="37">
        <f t="shared" si="45"/>
        <v>160</v>
      </c>
      <c r="N80" s="37">
        <v>160</v>
      </c>
      <c r="O80" s="37">
        <v>0</v>
      </c>
      <c r="P80" s="37">
        <v>0</v>
      </c>
      <c r="Q80" s="37">
        <v>0</v>
      </c>
      <c r="R80" s="37">
        <f t="shared" si="46"/>
        <v>397</v>
      </c>
      <c r="S80" s="37">
        <f t="shared" si="47"/>
        <v>382</v>
      </c>
      <c r="T80" s="37">
        <f t="shared" si="47"/>
        <v>0</v>
      </c>
      <c r="U80" s="37">
        <f t="shared" si="47"/>
        <v>15</v>
      </c>
      <c r="V80" s="37">
        <f t="shared" si="48"/>
        <v>0</v>
      </c>
      <c r="W80" s="38">
        <f t="shared" si="39"/>
        <v>0.28725314183123879</v>
      </c>
      <c r="X80" s="38">
        <f t="shared" si="40"/>
        <v>0.29520295202952029</v>
      </c>
      <c r="Y80" s="38"/>
      <c r="Z80" s="38">
        <f>P80/(G80+K80)</f>
        <v>0</v>
      </c>
      <c r="AA80" s="38"/>
    </row>
    <row r="81" spans="1:27" ht="22.5" hidden="1" customHeight="1">
      <c r="A81" s="35" t="s">
        <v>45</v>
      </c>
      <c r="B81" s="36" t="s">
        <v>60</v>
      </c>
      <c r="C81" s="37">
        <f t="shared" si="42"/>
        <v>0</v>
      </c>
      <c r="D81" s="37">
        <f t="shared" si="43"/>
        <v>0</v>
      </c>
      <c r="E81" s="37">
        <v>0</v>
      </c>
      <c r="F81" s="37">
        <v>0</v>
      </c>
      <c r="G81" s="37">
        <v>0</v>
      </c>
      <c r="H81" s="37">
        <f t="shared" si="44"/>
        <v>0</v>
      </c>
      <c r="I81" s="37">
        <v>0</v>
      </c>
      <c r="J81" s="37">
        <v>0</v>
      </c>
      <c r="K81" s="37">
        <v>0</v>
      </c>
      <c r="L81" s="37">
        <v>0</v>
      </c>
      <c r="M81" s="37">
        <f t="shared" si="45"/>
        <v>0</v>
      </c>
      <c r="N81" s="37">
        <v>0</v>
      </c>
      <c r="O81" s="37">
        <v>0</v>
      </c>
      <c r="P81" s="37">
        <v>0</v>
      </c>
      <c r="Q81" s="37">
        <v>0</v>
      </c>
      <c r="R81" s="37">
        <f t="shared" si="46"/>
        <v>0</v>
      </c>
      <c r="S81" s="37">
        <f t="shared" si="47"/>
        <v>0</v>
      </c>
      <c r="T81" s="37">
        <f t="shared" si="47"/>
        <v>0</v>
      </c>
      <c r="U81" s="37">
        <f t="shared" si="47"/>
        <v>0</v>
      </c>
      <c r="V81" s="37">
        <f t="shared" si="48"/>
        <v>0</v>
      </c>
      <c r="W81" s="38"/>
      <c r="X81" s="38"/>
      <c r="Y81" s="38"/>
      <c r="Z81" s="38"/>
      <c r="AA81" s="38"/>
    </row>
    <row r="82" spans="1:27" s="12" customFormat="1" ht="15.75" customHeight="1">
      <c r="A82" s="31" t="s">
        <v>65</v>
      </c>
      <c r="B82" s="32" t="s">
        <v>66</v>
      </c>
      <c r="C82" s="33">
        <f>+C83+C84</f>
        <v>56358.65</v>
      </c>
      <c r="D82" s="33">
        <f t="shared" ref="D82:V82" si="49">+D83+D84</f>
        <v>333.6</v>
      </c>
      <c r="E82" s="33">
        <f t="shared" si="49"/>
        <v>333.6</v>
      </c>
      <c r="F82" s="33">
        <f t="shared" si="49"/>
        <v>0</v>
      </c>
      <c r="G82" s="33">
        <f t="shared" si="49"/>
        <v>0</v>
      </c>
      <c r="H82" s="33">
        <f t="shared" si="49"/>
        <v>56025.05</v>
      </c>
      <c r="I82" s="33">
        <f t="shared" si="49"/>
        <v>39224</v>
      </c>
      <c r="J82" s="33">
        <f t="shared" si="49"/>
        <v>0</v>
      </c>
      <c r="K82" s="33">
        <f t="shared" si="49"/>
        <v>95.05</v>
      </c>
      <c r="L82" s="33">
        <f t="shared" si="49"/>
        <v>16706</v>
      </c>
      <c r="M82" s="33">
        <f t="shared" si="49"/>
        <v>16715.252</v>
      </c>
      <c r="N82" s="33">
        <f t="shared" si="49"/>
        <v>8480.9719999999998</v>
      </c>
      <c r="O82" s="33">
        <f t="shared" si="49"/>
        <v>0</v>
      </c>
      <c r="P82" s="33">
        <f t="shared" si="49"/>
        <v>95.28</v>
      </c>
      <c r="Q82" s="33">
        <f t="shared" si="49"/>
        <v>8139</v>
      </c>
      <c r="R82" s="33">
        <f t="shared" si="49"/>
        <v>39643.398000000001</v>
      </c>
      <c r="S82" s="33">
        <f t="shared" si="49"/>
        <v>31076.627999999997</v>
      </c>
      <c r="T82" s="33">
        <f t="shared" si="49"/>
        <v>0</v>
      </c>
      <c r="U82" s="33">
        <f t="shared" si="49"/>
        <v>-0.23000000000000398</v>
      </c>
      <c r="V82" s="33">
        <f t="shared" si="49"/>
        <v>8567</v>
      </c>
      <c r="W82" s="34">
        <f>M82/C82</f>
        <v>0.29658716097706384</v>
      </c>
      <c r="X82" s="34">
        <f>N82/(E82+I82)</f>
        <v>0.21439551438914392</v>
      </c>
      <c r="Y82" s="34"/>
      <c r="Z82" s="34">
        <f>P82/(G82+K82)</f>
        <v>1.0024197790636507</v>
      </c>
      <c r="AA82" s="34">
        <f>Q82/L82</f>
        <v>0.48719023105471088</v>
      </c>
    </row>
    <row r="83" spans="1:27" ht="18.75" customHeight="1">
      <c r="A83" s="35" t="s">
        <v>42</v>
      </c>
      <c r="B83" s="36" t="s">
        <v>43</v>
      </c>
      <c r="C83" s="37">
        <f>+D83+H83</f>
        <v>26924.6</v>
      </c>
      <c r="D83" s="37">
        <f>SUM(E83:G83)</f>
        <v>333.6</v>
      </c>
      <c r="E83" s="37">
        <v>333.6</v>
      </c>
      <c r="F83" s="37">
        <v>0</v>
      </c>
      <c r="G83" s="37">
        <v>0</v>
      </c>
      <c r="H83" s="37">
        <f>SUM(I83:L83)</f>
        <v>26591</v>
      </c>
      <c r="I83" s="37">
        <v>9885</v>
      </c>
      <c r="J83" s="37">
        <v>0</v>
      </c>
      <c r="K83" s="37">
        <v>0</v>
      </c>
      <c r="L83" s="37">
        <v>16706</v>
      </c>
      <c r="M83" s="37">
        <f>SUM(N83:Q83)</f>
        <v>11140</v>
      </c>
      <c r="N83" s="37">
        <v>3001</v>
      </c>
      <c r="O83" s="37">
        <v>0</v>
      </c>
      <c r="P83" s="37">
        <v>0</v>
      </c>
      <c r="Q83" s="37">
        <v>8139</v>
      </c>
      <c r="R83" s="37">
        <f>SUM(S83:V83)</f>
        <v>15784.6</v>
      </c>
      <c r="S83" s="37">
        <f>(E83+I83)-N83</f>
        <v>7217.6</v>
      </c>
      <c r="T83" s="37">
        <f>(F83+J83)-O83</f>
        <v>0</v>
      </c>
      <c r="U83" s="37">
        <f>(G83+K83)-P83</f>
        <v>0</v>
      </c>
      <c r="V83" s="37">
        <f>L83-Q83</f>
        <v>8567</v>
      </c>
      <c r="W83" s="38">
        <f t="shared" ref="W83:W99" si="50">M83/C83</f>
        <v>0.41374802225474105</v>
      </c>
      <c r="X83" s="38">
        <f t="shared" ref="X83:X99" si="51">N83/(E83+I83)</f>
        <v>0.29368015187990526</v>
      </c>
      <c r="Y83" s="38"/>
      <c r="Z83" s="38"/>
      <c r="AA83" s="38">
        <f>Q83/L83</f>
        <v>0.48719023105471088</v>
      </c>
    </row>
    <row r="84" spans="1:27" ht="15.75" customHeight="1">
      <c r="A84" s="35" t="s">
        <v>42</v>
      </c>
      <c r="B84" s="36" t="s">
        <v>44</v>
      </c>
      <c r="C84" s="37">
        <f t="shared" ref="C84:V84" si="52">SUM(C85:C99)</f>
        <v>29434.050000000003</v>
      </c>
      <c r="D84" s="37">
        <f t="shared" si="52"/>
        <v>0</v>
      </c>
      <c r="E84" s="37">
        <f t="shared" si="52"/>
        <v>0</v>
      </c>
      <c r="F84" s="37">
        <f t="shared" si="52"/>
        <v>0</v>
      </c>
      <c r="G84" s="37">
        <f t="shared" si="52"/>
        <v>0</v>
      </c>
      <c r="H84" s="37">
        <f t="shared" si="52"/>
        <v>29434.050000000003</v>
      </c>
      <c r="I84" s="37">
        <f t="shared" si="52"/>
        <v>29339</v>
      </c>
      <c r="J84" s="37">
        <f t="shared" si="52"/>
        <v>0</v>
      </c>
      <c r="K84" s="37">
        <f t="shared" si="52"/>
        <v>95.05</v>
      </c>
      <c r="L84" s="37">
        <f t="shared" si="52"/>
        <v>0</v>
      </c>
      <c r="M84" s="37">
        <f t="shared" si="52"/>
        <v>5575.2520000000004</v>
      </c>
      <c r="N84" s="37">
        <f t="shared" si="52"/>
        <v>5479.9719999999998</v>
      </c>
      <c r="O84" s="37">
        <f t="shared" si="52"/>
        <v>0</v>
      </c>
      <c r="P84" s="37">
        <f t="shared" si="52"/>
        <v>95.28</v>
      </c>
      <c r="Q84" s="37">
        <f t="shared" si="52"/>
        <v>0</v>
      </c>
      <c r="R84" s="37">
        <f t="shared" si="52"/>
        <v>23858.798000000003</v>
      </c>
      <c r="S84" s="37">
        <f t="shared" si="52"/>
        <v>23859.027999999998</v>
      </c>
      <c r="T84" s="37">
        <f t="shared" si="52"/>
        <v>0</v>
      </c>
      <c r="U84" s="37">
        <f t="shared" si="52"/>
        <v>-0.23000000000000398</v>
      </c>
      <c r="V84" s="37">
        <f t="shared" si="52"/>
        <v>0</v>
      </c>
      <c r="W84" s="38">
        <f t="shared" si="50"/>
        <v>0.18941504821796523</v>
      </c>
      <c r="X84" s="38">
        <f t="shared" si="51"/>
        <v>0.1867811445516207</v>
      </c>
      <c r="Y84" s="38"/>
      <c r="Z84" s="38">
        <f>P84/(G84+K84)</f>
        <v>1.0024197790636507</v>
      </c>
      <c r="AA84" s="38"/>
    </row>
    <row r="85" spans="1:27" ht="15.75" hidden="1" customHeight="1">
      <c r="A85" s="35" t="s">
        <v>45</v>
      </c>
      <c r="B85" s="36" t="s">
        <v>46</v>
      </c>
      <c r="C85" s="37">
        <f t="shared" ref="C85:C99" si="53">+D85+H85</f>
        <v>5070</v>
      </c>
      <c r="D85" s="37">
        <f t="shared" ref="D85:D99" si="54">SUM(E85:G85)</f>
        <v>0</v>
      </c>
      <c r="E85" s="37">
        <v>0</v>
      </c>
      <c r="F85" s="37">
        <v>0</v>
      </c>
      <c r="G85" s="37">
        <v>0</v>
      </c>
      <c r="H85" s="37">
        <f t="shared" ref="H85:H99" si="55">SUM(I85:L85)</f>
        <v>5070</v>
      </c>
      <c r="I85" s="37">
        <v>5070</v>
      </c>
      <c r="J85" s="37">
        <v>0</v>
      </c>
      <c r="K85" s="37">
        <v>0</v>
      </c>
      <c r="L85" s="37">
        <v>0</v>
      </c>
      <c r="M85" s="37">
        <f t="shared" ref="M85:M99" si="56">SUM(N85:Q85)</f>
        <v>2454.9920000000002</v>
      </c>
      <c r="N85" s="37">
        <v>2454.9920000000002</v>
      </c>
      <c r="O85" s="37">
        <v>0</v>
      </c>
      <c r="P85" s="37">
        <v>0</v>
      </c>
      <c r="Q85" s="37">
        <v>0</v>
      </c>
      <c r="R85" s="37">
        <f t="shared" ref="R85:R99" si="57">SUM(S85:V85)</f>
        <v>2615.0079999999998</v>
      </c>
      <c r="S85" s="37">
        <f t="shared" ref="S85:U99" si="58">(E85+I85)-N85</f>
        <v>2615.0079999999998</v>
      </c>
      <c r="T85" s="37">
        <f t="shared" si="58"/>
        <v>0</v>
      </c>
      <c r="U85" s="37">
        <f t="shared" si="58"/>
        <v>0</v>
      </c>
      <c r="V85" s="37">
        <f t="shared" ref="V85:V99" si="59">L85-Q85</f>
        <v>0</v>
      </c>
      <c r="W85" s="38">
        <f t="shared" si="50"/>
        <v>0.48421932938856022</v>
      </c>
      <c r="X85" s="38">
        <f t="shared" si="51"/>
        <v>0.48421932938856022</v>
      </c>
      <c r="Y85" s="38"/>
      <c r="Z85" s="38"/>
      <c r="AA85" s="38"/>
    </row>
    <row r="86" spans="1:27" ht="15.75" hidden="1" customHeight="1">
      <c r="A86" s="35" t="s">
        <v>45</v>
      </c>
      <c r="B86" s="36" t="s">
        <v>47</v>
      </c>
      <c r="C86" s="37">
        <f t="shared" si="53"/>
        <v>3600</v>
      </c>
      <c r="D86" s="37">
        <f t="shared" si="54"/>
        <v>0</v>
      </c>
      <c r="E86" s="37">
        <v>0</v>
      </c>
      <c r="F86" s="37">
        <v>0</v>
      </c>
      <c r="G86" s="37">
        <v>0</v>
      </c>
      <c r="H86" s="37">
        <f t="shared" si="55"/>
        <v>3600</v>
      </c>
      <c r="I86" s="37">
        <v>3600</v>
      </c>
      <c r="J86" s="37">
        <v>0</v>
      </c>
      <c r="K86" s="37">
        <v>0</v>
      </c>
      <c r="L86" s="37">
        <v>0</v>
      </c>
      <c r="M86" s="37">
        <f t="shared" si="56"/>
        <v>379.4</v>
      </c>
      <c r="N86" s="37">
        <v>379.4</v>
      </c>
      <c r="O86" s="37">
        <v>0</v>
      </c>
      <c r="P86" s="37">
        <v>0</v>
      </c>
      <c r="Q86" s="37">
        <v>0</v>
      </c>
      <c r="R86" s="37">
        <f t="shared" si="57"/>
        <v>3220.6</v>
      </c>
      <c r="S86" s="37">
        <f t="shared" si="58"/>
        <v>3220.6</v>
      </c>
      <c r="T86" s="37">
        <f t="shared" si="58"/>
        <v>0</v>
      </c>
      <c r="U86" s="37">
        <f t="shared" si="58"/>
        <v>0</v>
      </c>
      <c r="V86" s="37">
        <f t="shared" si="59"/>
        <v>0</v>
      </c>
      <c r="W86" s="38">
        <f t="shared" si="50"/>
        <v>0.10538888888888888</v>
      </c>
      <c r="X86" s="38">
        <f t="shared" si="51"/>
        <v>0.10538888888888888</v>
      </c>
      <c r="Y86" s="38"/>
      <c r="Z86" s="38"/>
      <c r="AA86" s="38"/>
    </row>
    <row r="87" spans="1:27" ht="15.75" hidden="1" customHeight="1">
      <c r="A87" s="35" t="s">
        <v>45</v>
      </c>
      <c r="B87" s="36" t="s">
        <v>48</v>
      </c>
      <c r="C87" s="37">
        <f t="shared" si="53"/>
        <v>450</v>
      </c>
      <c r="D87" s="37">
        <f t="shared" si="54"/>
        <v>0</v>
      </c>
      <c r="E87" s="37">
        <v>0</v>
      </c>
      <c r="F87" s="37">
        <v>0</v>
      </c>
      <c r="G87" s="37">
        <v>0</v>
      </c>
      <c r="H87" s="37">
        <f t="shared" si="55"/>
        <v>450</v>
      </c>
      <c r="I87" s="37">
        <v>450</v>
      </c>
      <c r="J87" s="37">
        <v>0</v>
      </c>
      <c r="K87" s="37">
        <v>0</v>
      </c>
      <c r="L87" s="37">
        <v>0</v>
      </c>
      <c r="M87" s="37">
        <f t="shared" si="56"/>
        <v>65.599999999999994</v>
      </c>
      <c r="N87" s="37">
        <v>65.599999999999994</v>
      </c>
      <c r="O87" s="37">
        <v>0</v>
      </c>
      <c r="P87" s="37">
        <v>0</v>
      </c>
      <c r="Q87" s="37">
        <v>0</v>
      </c>
      <c r="R87" s="37">
        <f t="shared" si="57"/>
        <v>384.4</v>
      </c>
      <c r="S87" s="37">
        <f t="shared" si="58"/>
        <v>384.4</v>
      </c>
      <c r="T87" s="37">
        <f t="shared" si="58"/>
        <v>0</v>
      </c>
      <c r="U87" s="37">
        <f t="shared" si="58"/>
        <v>0</v>
      </c>
      <c r="V87" s="37">
        <f t="shared" si="59"/>
        <v>0</v>
      </c>
      <c r="W87" s="38">
        <f t="shared" si="50"/>
        <v>0.14577777777777776</v>
      </c>
      <c r="X87" s="38">
        <f t="shared" si="51"/>
        <v>0.14577777777777776</v>
      </c>
      <c r="Y87" s="38"/>
      <c r="Z87" s="38"/>
      <c r="AA87" s="38"/>
    </row>
    <row r="88" spans="1:27" ht="24" hidden="1" customHeight="1">
      <c r="A88" s="35" t="s">
        <v>45</v>
      </c>
      <c r="B88" s="36" t="s">
        <v>49</v>
      </c>
      <c r="C88" s="37">
        <f t="shared" si="53"/>
        <v>450</v>
      </c>
      <c r="D88" s="37">
        <f t="shared" si="54"/>
        <v>0</v>
      </c>
      <c r="E88" s="37">
        <v>0</v>
      </c>
      <c r="F88" s="37">
        <v>0</v>
      </c>
      <c r="G88" s="37">
        <v>0</v>
      </c>
      <c r="H88" s="37">
        <f t="shared" si="55"/>
        <v>450</v>
      </c>
      <c r="I88" s="37">
        <v>450</v>
      </c>
      <c r="J88" s="37">
        <v>0</v>
      </c>
      <c r="K88" s="37">
        <v>0</v>
      </c>
      <c r="L88" s="37">
        <v>0</v>
      </c>
      <c r="M88" s="37">
        <f t="shared" si="56"/>
        <v>104.7</v>
      </c>
      <c r="N88" s="37">
        <v>104.7</v>
      </c>
      <c r="O88" s="37">
        <v>0</v>
      </c>
      <c r="P88" s="37">
        <v>0</v>
      </c>
      <c r="Q88" s="37">
        <v>0</v>
      </c>
      <c r="R88" s="37">
        <f t="shared" si="57"/>
        <v>345.3</v>
      </c>
      <c r="S88" s="37">
        <f t="shared" si="58"/>
        <v>345.3</v>
      </c>
      <c r="T88" s="37">
        <f t="shared" si="58"/>
        <v>0</v>
      </c>
      <c r="U88" s="37">
        <f t="shared" si="58"/>
        <v>0</v>
      </c>
      <c r="V88" s="37">
        <f t="shared" si="59"/>
        <v>0</v>
      </c>
      <c r="W88" s="38">
        <f t="shared" si="50"/>
        <v>0.23266666666666666</v>
      </c>
      <c r="X88" s="38">
        <f t="shared" si="51"/>
        <v>0.23266666666666666</v>
      </c>
      <c r="Y88" s="38"/>
      <c r="Z88" s="38"/>
      <c r="AA88" s="38"/>
    </row>
    <row r="89" spans="1:27" ht="25.5" hidden="1" customHeight="1">
      <c r="A89" s="35" t="s">
        <v>45</v>
      </c>
      <c r="B89" s="36" t="s">
        <v>50</v>
      </c>
      <c r="C89" s="37">
        <f t="shared" si="53"/>
        <v>200</v>
      </c>
      <c r="D89" s="37">
        <f t="shared" si="54"/>
        <v>0</v>
      </c>
      <c r="E89" s="37">
        <v>0</v>
      </c>
      <c r="F89" s="37">
        <v>0</v>
      </c>
      <c r="G89" s="37">
        <v>0</v>
      </c>
      <c r="H89" s="37">
        <f t="shared" si="55"/>
        <v>200</v>
      </c>
      <c r="I89" s="37">
        <v>200</v>
      </c>
      <c r="J89" s="37">
        <v>0</v>
      </c>
      <c r="K89" s="37">
        <v>0</v>
      </c>
      <c r="L89" s="37">
        <v>0</v>
      </c>
      <c r="M89" s="37">
        <f t="shared" si="56"/>
        <v>0</v>
      </c>
      <c r="N89" s="37">
        <v>0</v>
      </c>
      <c r="O89" s="37">
        <v>0</v>
      </c>
      <c r="P89" s="37">
        <v>0</v>
      </c>
      <c r="Q89" s="37">
        <v>0</v>
      </c>
      <c r="R89" s="37">
        <f t="shared" si="57"/>
        <v>200</v>
      </c>
      <c r="S89" s="37">
        <f t="shared" si="58"/>
        <v>200</v>
      </c>
      <c r="T89" s="37">
        <f t="shared" si="58"/>
        <v>0</v>
      </c>
      <c r="U89" s="37">
        <f t="shared" si="58"/>
        <v>0</v>
      </c>
      <c r="V89" s="37">
        <f t="shared" si="59"/>
        <v>0</v>
      </c>
      <c r="W89" s="38">
        <f t="shared" si="50"/>
        <v>0</v>
      </c>
      <c r="X89" s="38">
        <f t="shared" si="51"/>
        <v>0</v>
      </c>
      <c r="Y89" s="38"/>
      <c r="Z89" s="38"/>
      <c r="AA89" s="38"/>
    </row>
    <row r="90" spans="1:27" ht="26.25" hidden="1" customHeight="1">
      <c r="A90" s="35" t="s">
        <v>45</v>
      </c>
      <c r="B90" s="36" t="s">
        <v>51</v>
      </c>
      <c r="C90" s="37">
        <f t="shared" si="53"/>
        <v>0</v>
      </c>
      <c r="D90" s="37">
        <f t="shared" si="54"/>
        <v>0</v>
      </c>
      <c r="E90" s="37">
        <v>0</v>
      </c>
      <c r="F90" s="37">
        <v>0</v>
      </c>
      <c r="G90" s="37">
        <v>0</v>
      </c>
      <c r="H90" s="37">
        <f t="shared" si="55"/>
        <v>0</v>
      </c>
      <c r="I90" s="37">
        <v>0</v>
      </c>
      <c r="J90" s="37">
        <v>0</v>
      </c>
      <c r="K90" s="37">
        <v>0</v>
      </c>
      <c r="L90" s="37">
        <v>0</v>
      </c>
      <c r="M90" s="37">
        <f t="shared" si="56"/>
        <v>0</v>
      </c>
      <c r="N90" s="37">
        <v>0</v>
      </c>
      <c r="O90" s="37">
        <v>0</v>
      </c>
      <c r="P90" s="37">
        <v>0</v>
      </c>
      <c r="Q90" s="37">
        <v>0</v>
      </c>
      <c r="R90" s="37">
        <f t="shared" si="57"/>
        <v>0</v>
      </c>
      <c r="S90" s="37">
        <f t="shared" si="58"/>
        <v>0</v>
      </c>
      <c r="T90" s="37">
        <f t="shared" si="58"/>
        <v>0</v>
      </c>
      <c r="U90" s="37">
        <f t="shared" si="58"/>
        <v>0</v>
      </c>
      <c r="V90" s="37">
        <f t="shared" si="59"/>
        <v>0</v>
      </c>
      <c r="W90" s="38"/>
      <c r="X90" s="38"/>
      <c r="Y90" s="38"/>
      <c r="Z90" s="38"/>
      <c r="AA90" s="38"/>
    </row>
    <row r="91" spans="1:27" ht="20.25" hidden="1" customHeight="1">
      <c r="A91" s="35" t="s">
        <v>45</v>
      </c>
      <c r="B91" s="36" t="s">
        <v>52</v>
      </c>
      <c r="C91" s="37">
        <f t="shared" si="53"/>
        <v>601.20000000000005</v>
      </c>
      <c r="D91" s="37">
        <f t="shared" si="54"/>
        <v>0</v>
      </c>
      <c r="E91" s="37">
        <v>0</v>
      </c>
      <c r="F91" s="37">
        <v>0</v>
      </c>
      <c r="G91" s="37">
        <v>0</v>
      </c>
      <c r="H91" s="37">
        <f t="shared" si="55"/>
        <v>601.20000000000005</v>
      </c>
      <c r="I91" s="37">
        <v>600</v>
      </c>
      <c r="J91" s="37">
        <v>0</v>
      </c>
      <c r="K91" s="37">
        <v>1.2</v>
      </c>
      <c r="L91" s="37">
        <v>0</v>
      </c>
      <c r="M91" s="37">
        <f t="shared" si="56"/>
        <v>354.2</v>
      </c>
      <c r="N91" s="37">
        <v>353</v>
      </c>
      <c r="O91" s="37">
        <v>0</v>
      </c>
      <c r="P91" s="37">
        <v>1.2</v>
      </c>
      <c r="Q91" s="37">
        <v>0</v>
      </c>
      <c r="R91" s="37">
        <f t="shared" si="57"/>
        <v>247</v>
      </c>
      <c r="S91" s="37">
        <f t="shared" si="58"/>
        <v>247</v>
      </c>
      <c r="T91" s="37">
        <f t="shared" si="58"/>
        <v>0</v>
      </c>
      <c r="U91" s="37">
        <f t="shared" si="58"/>
        <v>0</v>
      </c>
      <c r="V91" s="37">
        <f t="shared" si="59"/>
        <v>0</v>
      </c>
      <c r="W91" s="38">
        <f t="shared" si="50"/>
        <v>0.58915502328675973</v>
      </c>
      <c r="X91" s="38">
        <f t="shared" si="51"/>
        <v>0.58833333333333337</v>
      </c>
      <c r="Y91" s="38"/>
      <c r="Z91" s="38">
        <f>P91/(G91+K91)</f>
        <v>1</v>
      </c>
      <c r="AA91" s="38"/>
    </row>
    <row r="92" spans="1:27" ht="15.75" hidden="1" customHeight="1">
      <c r="A92" s="35" t="s">
        <v>45</v>
      </c>
      <c r="B92" s="36" t="s">
        <v>53</v>
      </c>
      <c r="C92" s="37">
        <f t="shared" si="53"/>
        <v>1800</v>
      </c>
      <c r="D92" s="37">
        <f t="shared" si="54"/>
        <v>0</v>
      </c>
      <c r="E92" s="37">
        <v>0</v>
      </c>
      <c r="F92" s="37">
        <v>0</v>
      </c>
      <c r="G92" s="37">
        <v>0</v>
      </c>
      <c r="H92" s="37">
        <f t="shared" si="55"/>
        <v>1800</v>
      </c>
      <c r="I92" s="37">
        <v>1800</v>
      </c>
      <c r="J92" s="37">
        <v>0</v>
      </c>
      <c r="K92" s="37">
        <v>0</v>
      </c>
      <c r="L92" s="37">
        <v>0</v>
      </c>
      <c r="M92" s="37">
        <f t="shared" si="56"/>
        <v>951.8</v>
      </c>
      <c r="N92" s="37">
        <v>951.8</v>
      </c>
      <c r="O92" s="37">
        <v>0</v>
      </c>
      <c r="P92" s="37">
        <v>0</v>
      </c>
      <c r="Q92" s="37">
        <v>0</v>
      </c>
      <c r="R92" s="37">
        <f t="shared" si="57"/>
        <v>848.2</v>
      </c>
      <c r="S92" s="37">
        <f t="shared" si="58"/>
        <v>848.2</v>
      </c>
      <c r="T92" s="37">
        <f t="shared" si="58"/>
        <v>0</v>
      </c>
      <c r="U92" s="37">
        <f t="shared" si="58"/>
        <v>0</v>
      </c>
      <c r="V92" s="37">
        <f t="shared" si="59"/>
        <v>0</v>
      </c>
      <c r="W92" s="38">
        <f t="shared" si="50"/>
        <v>0.52877777777777779</v>
      </c>
      <c r="X92" s="38">
        <f t="shared" si="51"/>
        <v>0.52877777777777779</v>
      </c>
      <c r="Y92" s="38"/>
      <c r="Z92" s="38"/>
      <c r="AA92" s="38"/>
    </row>
    <row r="93" spans="1:27" ht="15.75" hidden="1" customHeight="1">
      <c r="A93" s="35" t="s">
        <v>45</v>
      </c>
      <c r="B93" s="36" t="s">
        <v>54</v>
      </c>
      <c r="C93" s="37">
        <f t="shared" si="53"/>
        <v>1038.8499999999999</v>
      </c>
      <c r="D93" s="37">
        <f t="shared" si="54"/>
        <v>0</v>
      </c>
      <c r="E93" s="37">
        <v>0</v>
      </c>
      <c r="F93" s="37">
        <v>0</v>
      </c>
      <c r="G93" s="37">
        <v>0</v>
      </c>
      <c r="H93" s="37">
        <f t="shared" si="55"/>
        <v>1038.8499999999999</v>
      </c>
      <c r="I93" s="37">
        <v>950</v>
      </c>
      <c r="J93" s="37">
        <v>0</v>
      </c>
      <c r="K93" s="37">
        <v>88.85</v>
      </c>
      <c r="L93" s="37">
        <v>0</v>
      </c>
      <c r="M93" s="37">
        <f t="shared" si="56"/>
        <v>649.08000000000004</v>
      </c>
      <c r="N93" s="37">
        <v>560</v>
      </c>
      <c r="O93" s="37">
        <v>0</v>
      </c>
      <c r="P93" s="37">
        <v>89.08</v>
      </c>
      <c r="Q93" s="37">
        <v>0</v>
      </c>
      <c r="R93" s="37">
        <f t="shared" si="57"/>
        <v>389.77</v>
      </c>
      <c r="S93" s="37">
        <f t="shared" si="58"/>
        <v>390</v>
      </c>
      <c r="T93" s="37">
        <f t="shared" si="58"/>
        <v>0</v>
      </c>
      <c r="U93" s="37">
        <f t="shared" si="58"/>
        <v>-0.23000000000000398</v>
      </c>
      <c r="V93" s="37">
        <f t="shared" si="59"/>
        <v>0</v>
      </c>
      <c r="W93" s="38">
        <f t="shared" si="50"/>
        <v>0.6248062761707659</v>
      </c>
      <c r="X93" s="38">
        <f t="shared" si="51"/>
        <v>0.58947368421052626</v>
      </c>
      <c r="Y93" s="38"/>
      <c r="Z93" s="38">
        <f>P93/(G93+K93)</f>
        <v>1.0025886325267306</v>
      </c>
      <c r="AA93" s="38"/>
    </row>
    <row r="94" spans="1:27" ht="15.75" hidden="1" customHeight="1">
      <c r="A94" s="35" t="s">
        <v>45</v>
      </c>
      <c r="B94" s="36" t="s">
        <v>55</v>
      </c>
      <c r="C94" s="37">
        <f t="shared" si="53"/>
        <v>600</v>
      </c>
      <c r="D94" s="37">
        <f t="shared" si="54"/>
        <v>0</v>
      </c>
      <c r="E94" s="37">
        <v>0</v>
      </c>
      <c r="F94" s="37">
        <v>0</v>
      </c>
      <c r="G94" s="37">
        <v>0</v>
      </c>
      <c r="H94" s="37">
        <f t="shared" si="55"/>
        <v>600</v>
      </c>
      <c r="I94" s="37">
        <v>600</v>
      </c>
      <c r="J94" s="37">
        <v>0</v>
      </c>
      <c r="K94" s="37">
        <v>0</v>
      </c>
      <c r="L94" s="37">
        <v>0</v>
      </c>
      <c r="M94" s="37">
        <f t="shared" si="56"/>
        <v>0</v>
      </c>
      <c r="N94" s="37">
        <v>0</v>
      </c>
      <c r="O94" s="37">
        <v>0</v>
      </c>
      <c r="P94" s="37">
        <v>0</v>
      </c>
      <c r="Q94" s="37">
        <v>0</v>
      </c>
      <c r="R94" s="37">
        <f t="shared" si="57"/>
        <v>600</v>
      </c>
      <c r="S94" s="37">
        <f t="shared" si="58"/>
        <v>600</v>
      </c>
      <c r="T94" s="37">
        <f t="shared" si="58"/>
        <v>0</v>
      </c>
      <c r="U94" s="37">
        <f t="shared" si="58"/>
        <v>0</v>
      </c>
      <c r="V94" s="37">
        <f t="shared" si="59"/>
        <v>0</v>
      </c>
      <c r="W94" s="38">
        <f t="shared" si="50"/>
        <v>0</v>
      </c>
      <c r="X94" s="38">
        <f t="shared" si="51"/>
        <v>0</v>
      </c>
      <c r="Y94" s="38"/>
      <c r="Z94" s="38"/>
      <c r="AA94" s="38"/>
    </row>
    <row r="95" spans="1:27" ht="15.75" hidden="1" customHeight="1">
      <c r="A95" s="35" t="s">
        <v>45</v>
      </c>
      <c r="B95" s="36" t="s">
        <v>56</v>
      </c>
      <c r="C95" s="37">
        <f t="shared" si="53"/>
        <v>1300</v>
      </c>
      <c r="D95" s="37">
        <f t="shared" si="54"/>
        <v>0</v>
      </c>
      <c r="E95" s="37">
        <v>0</v>
      </c>
      <c r="F95" s="37">
        <v>0</v>
      </c>
      <c r="G95" s="37">
        <v>0</v>
      </c>
      <c r="H95" s="37">
        <f t="shared" si="55"/>
        <v>1300</v>
      </c>
      <c r="I95" s="37">
        <v>1300</v>
      </c>
      <c r="J95" s="37">
        <v>0</v>
      </c>
      <c r="K95" s="37">
        <v>0</v>
      </c>
      <c r="L95" s="37">
        <v>0</v>
      </c>
      <c r="M95" s="37">
        <f t="shared" si="56"/>
        <v>0</v>
      </c>
      <c r="N95" s="37">
        <v>0</v>
      </c>
      <c r="O95" s="37">
        <v>0</v>
      </c>
      <c r="P95" s="37">
        <v>0</v>
      </c>
      <c r="Q95" s="37">
        <v>0</v>
      </c>
      <c r="R95" s="37">
        <f t="shared" si="57"/>
        <v>1300</v>
      </c>
      <c r="S95" s="37">
        <f t="shared" si="58"/>
        <v>1300</v>
      </c>
      <c r="T95" s="37">
        <f t="shared" si="58"/>
        <v>0</v>
      </c>
      <c r="U95" s="37">
        <f t="shared" si="58"/>
        <v>0</v>
      </c>
      <c r="V95" s="37">
        <f t="shared" si="59"/>
        <v>0</v>
      </c>
      <c r="W95" s="38">
        <f t="shared" si="50"/>
        <v>0</v>
      </c>
      <c r="X95" s="38">
        <f t="shared" si="51"/>
        <v>0</v>
      </c>
      <c r="Y95" s="38"/>
      <c r="Z95" s="38"/>
      <c r="AA95" s="38"/>
    </row>
    <row r="96" spans="1:27" ht="15.75" hidden="1" customHeight="1">
      <c r="A96" s="35" t="s">
        <v>45</v>
      </c>
      <c r="B96" s="36" t="s">
        <v>57</v>
      </c>
      <c r="C96" s="37">
        <f t="shared" si="53"/>
        <v>300</v>
      </c>
      <c r="D96" s="37">
        <f t="shared" si="54"/>
        <v>0</v>
      </c>
      <c r="E96" s="37">
        <v>0</v>
      </c>
      <c r="F96" s="37">
        <v>0</v>
      </c>
      <c r="G96" s="37">
        <v>0</v>
      </c>
      <c r="H96" s="37">
        <f t="shared" si="55"/>
        <v>300</v>
      </c>
      <c r="I96" s="37">
        <v>300</v>
      </c>
      <c r="J96" s="37">
        <v>0</v>
      </c>
      <c r="K96" s="37">
        <v>0</v>
      </c>
      <c r="L96" s="37">
        <v>0</v>
      </c>
      <c r="M96" s="37">
        <f t="shared" si="56"/>
        <v>0</v>
      </c>
      <c r="N96" s="37">
        <v>0</v>
      </c>
      <c r="O96" s="37">
        <v>0</v>
      </c>
      <c r="P96" s="37">
        <v>0</v>
      </c>
      <c r="Q96" s="37">
        <v>0</v>
      </c>
      <c r="R96" s="37">
        <f t="shared" si="57"/>
        <v>300</v>
      </c>
      <c r="S96" s="37">
        <f t="shared" si="58"/>
        <v>300</v>
      </c>
      <c r="T96" s="37">
        <f t="shared" si="58"/>
        <v>0</v>
      </c>
      <c r="U96" s="37">
        <f t="shared" si="58"/>
        <v>0</v>
      </c>
      <c r="V96" s="37">
        <f t="shared" si="59"/>
        <v>0</v>
      </c>
      <c r="W96" s="38">
        <f t="shared" si="50"/>
        <v>0</v>
      </c>
      <c r="X96" s="38">
        <f t="shared" si="51"/>
        <v>0</v>
      </c>
      <c r="Y96" s="38"/>
      <c r="Z96" s="38"/>
      <c r="AA96" s="38"/>
    </row>
    <row r="97" spans="1:27" ht="21" hidden="1">
      <c r="A97" s="35" t="s">
        <v>45</v>
      </c>
      <c r="B97" s="36" t="s">
        <v>58</v>
      </c>
      <c r="C97" s="37">
        <f t="shared" si="53"/>
        <v>279</v>
      </c>
      <c r="D97" s="37">
        <f t="shared" si="54"/>
        <v>0</v>
      </c>
      <c r="E97" s="37">
        <v>0</v>
      </c>
      <c r="F97" s="37">
        <v>0</v>
      </c>
      <c r="G97" s="37">
        <v>0</v>
      </c>
      <c r="H97" s="37">
        <f t="shared" si="55"/>
        <v>279</v>
      </c>
      <c r="I97" s="37">
        <v>279</v>
      </c>
      <c r="J97" s="37">
        <v>0</v>
      </c>
      <c r="K97" s="37">
        <v>0</v>
      </c>
      <c r="L97" s="37">
        <v>0</v>
      </c>
      <c r="M97" s="37">
        <f t="shared" si="56"/>
        <v>154.98000000000002</v>
      </c>
      <c r="N97" s="37">
        <v>154.98000000000002</v>
      </c>
      <c r="O97" s="37">
        <v>0</v>
      </c>
      <c r="P97" s="37">
        <v>0</v>
      </c>
      <c r="Q97" s="37">
        <v>0</v>
      </c>
      <c r="R97" s="37">
        <f t="shared" si="57"/>
        <v>124.01999999999998</v>
      </c>
      <c r="S97" s="37">
        <f t="shared" si="58"/>
        <v>124.01999999999998</v>
      </c>
      <c r="T97" s="37">
        <f t="shared" si="58"/>
        <v>0</v>
      </c>
      <c r="U97" s="37">
        <f t="shared" si="58"/>
        <v>0</v>
      </c>
      <c r="V97" s="37">
        <f t="shared" si="59"/>
        <v>0</v>
      </c>
      <c r="W97" s="38">
        <f t="shared" si="50"/>
        <v>0.55548387096774199</v>
      </c>
      <c r="X97" s="38">
        <f t="shared" si="51"/>
        <v>0.55548387096774199</v>
      </c>
      <c r="Y97" s="38"/>
      <c r="Z97" s="38"/>
      <c r="AA97" s="38"/>
    </row>
    <row r="98" spans="1:27" ht="18.75" hidden="1" customHeight="1">
      <c r="A98" s="35" t="s">
        <v>45</v>
      </c>
      <c r="B98" s="36" t="s">
        <v>59</v>
      </c>
      <c r="C98" s="37">
        <f t="shared" si="53"/>
        <v>1245</v>
      </c>
      <c r="D98" s="37">
        <f t="shared" si="54"/>
        <v>0</v>
      </c>
      <c r="E98" s="37">
        <v>0</v>
      </c>
      <c r="F98" s="37">
        <v>0</v>
      </c>
      <c r="G98" s="37">
        <v>0</v>
      </c>
      <c r="H98" s="37">
        <f t="shared" si="55"/>
        <v>1245</v>
      </c>
      <c r="I98" s="37">
        <v>1240</v>
      </c>
      <c r="J98" s="37">
        <v>0</v>
      </c>
      <c r="K98" s="37">
        <v>5</v>
      </c>
      <c r="L98" s="37">
        <v>0</v>
      </c>
      <c r="M98" s="37">
        <f t="shared" si="56"/>
        <v>255</v>
      </c>
      <c r="N98" s="37">
        <v>250</v>
      </c>
      <c r="O98" s="37">
        <v>0</v>
      </c>
      <c r="P98" s="37">
        <v>5</v>
      </c>
      <c r="Q98" s="37">
        <v>0</v>
      </c>
      <c r="R98" s="37">
        <f t="shared" si="57"/>
        <v>990</v>
      </c>
      <c r="S98" s="37">
        <f t="shared" si="58"/>
        <v>990</v>
      </c>
      <c r="T98" s="37">
        <f t="shared" si="58"/>
        <v>0</v>
      </c>
      <c r="U98" s="37">
        <f t="shared" si="58"/>
        <v>0</v>
      </c>
      <c r="V98" s="37">
        <f t="shared" si="59"/>
        <v>0</v>
      </c>
      <c r="W98" s="38">
        <f t="shared" si="50"/>
        <v>0.20481927710843373</v>
      </c>
      <c r="X98" s="38">
        <f t="shared" si="51"/>
        <v>0.20161290322580644</v>
      </c>
      <c r="Y98" s="38"/>
      <c r="Z98" s="38">
        <f>P98/(G98+K98)</f>
        <v>1</v>
      </c>
      <c r="AA98" s="38"/>
    </row>
    <row r="99" spans="1:27" ht="22.5" hidden="1" customHeight="1">
      <c r="A99" s="35" t="s">
        <v>45</v>
      </c>
      <c r="B99" s="36" t="s">
        <v>60</v>
      </c>
      <c r="C99" s="37">
        <f t="shared" si="53"/>
        <v>12500</v>
      </c>
      <c r="D99" s="37">
        <f t="shared" si="54"/>
        <v>0</v>
      </c>
      <c r="E99" s="37">
        <v>0</v>
      </c>
      <c r="F99" s="37">
        <v>0</v>
      </c>
      <c r="G99" s="37">
        <v>0</v>
      </c>
      <c r="H99" s="37">
        <f t="shared" si="55"/>
        <v>12500</v>
      </c>
      <c r="I99" s="37">
        <v>12500</v>
      </c>
      <c r="J99" s="37">
        <v>0</v>
      </c>
      <c r="K99" s="37">
        <v>0</v>
      </c>
      <c r="L99" s="37">
        <v>0</v>
      </c>
      <c r="M99" s="37">
        <f t="shared" si="56"/>
        <v>205.5</v>
      </c>
      <c r="N99" s="37">
        <v>205.5</v>
      </c>
      <c r="O99" s="37">
        <v>0</v>
      </c>
      <c r="P99" s="37">
        <v>0</v>
      </c>
      <c r="Q99" s="37">
        <v>0</v>
      </c>
      <c r="R99" s="37">
        <f t="shared" si="57"/>
        <v>12294.5</v>
      </c>
      <c r="S99" s="37">
        <f t="shared" si="58"/>
        <v>12294.5</v>
      </c>
      <c r="T99" s="37">
        <f t="shared" si="58"/>
        <v>0</v>
      </c>
      <c r="U99" s="37">
        <f t="shared" si="58"/>
        <v>0</v>
      </c>
      <c r="V99" s="37">
        <f t="shared" si="59"/>
        <v>0</v>
      </c>
      <c r="W99" s="38">
        <f t="shared" si="50"/>
        <v>1.644E-2</v>
      </c>
      <c r="X99" s="38">
        <f t="shared" si="51"/>
        <v>1.644E-2</v>
      </c>
      <c r="Y99" s="38"/>
      <c r="Z99" s="38"/>
      <c r="AA99" s="38"/>
    </row>
    <row r="100" spans="1:27" s="12" customFormat="1" ht="15.75" customHeight="1">
      <c r="A100" s="31" t="s">
        <v>67</v>
      </c>
      <c r="B100" s="32" t="s">
        <v>68</v>
      </c>
      <c r="C100" s="33">
        <f>+C101+C102</f>
        <v>32097</v>
      </c>
      <c r="D100" s="33">
        <f t="shared" ref="D100:V100" si="60">+D101+D102</f>
        <v>79</v>
      </c>
      <c r="E100" s="33">
        <f t="shared" si="60"/>
        <v>79</v>
      </c>
      <c r="F100" s="33">
        <f t="shared" si="60"/>
        <v>0</v>
      </c>
      <c r="G100" s="33">
        <f t="shared" si="60"/>
        <v>0</v>
      </c>
      <c r="H100" s="33">
        <f t="shared" si="60"/>
        <v>32018</v>
      </c>
      <c r="I100" s="33">
        <f t="shared" si="60"/>
        <v>18373</v>
      </c>
      <c r="J100" s="33">
        <f t="shared" si="60"/>
        <v>3050</v>
      </c>
      <c r="K100" s="33">
        <f t="shared" si="60"/>
        <v>0</v>
      </c>
      <c r="L100" s="33">
        <f t="shared" si="60"/>
        <v>10595</v>
      </c>
      <c r="M100" s="33">
        <f t="shared" si="60"/>
        <v>18182.927</v>
      </c>
      <c r="N100" s="33">
        <f t="shared" si="60"/>
        <v>6073.9269999999997</v>
      </c>
      <c r="O100" s="33">
        <f t="shared" si="60"/>
        <v>3050</v>
      </c>
      <c r="P100" s="33">
        <f t="shared" si="60"/>
        <v>0</v>
      </c>
      <c r="Q100" s="33">
        <f t="shared" si="60"/>
        <v>9059</v>
      </c>
      <c r="R100" s="33">
        <f t="shared" si="60"/>
        <v>13914.073</v>
      </c>
      <c r="S100" s="33">
        <f t="shared" si="60"/>
        <v>12378.073</v>
      </c>
      <c r="T100" s="33">
        <f t="shared" si="60"/>
        <v>0</v>
      </c>
      <c r="U100" s="33">
        <f t="shared" si="60"/>
        <v>0</v>
      </c>
      <c r="V100" s="33">
        <f t="shared" si="60"/>
        <v>1536</v>
      </c>
      <c r="W100" s="34">
        <f>M100/C100</f>
        <v>0.56649926784434679</v>
      </c>
      <c r="X100" s="34">
        <f>N100/(E100+I100)</f>
        <v>0.3291744526338608</v>
      </c>
      <c r="Y100" s="34">
        <f>O100/(F100+J100)</f>
        <v>1</v>
      </c>
      <c r="Z100" s="34"/>
      <c r="AA100" s="34">
        <f>Q100/L100</f>
        <v>0.85502595563945261</v>
      </c>
    </row>
    <row r="101" spans="1:27" ht="18.75" customHeight="1">
      <c r="A101" s="35" t="s">
        <v>42</v>
      </c>
      <c r="B101" s="36" t="s">
        <v>43</v>
      </c>
      <c r="C101" s="37">
        <f>+D101+H101</f>
        <v>20774</v>
      </c>
      <c r="D101" s="37">
        <f>SUM(E101:G101)</f>
        <v>79</v>
      </c>
      <c r="E101" s="37">
        <v>79</v>
      </c>
      <c r="F101" s="37">
        <v>0</v>
      </c>
      <c r="G101" s="37">
        <v>0</v>
      </c>
      <c r="H101" s="37">
        <f>SUM(I101:L101)</f>
        <v>20695</v>
      </c>
      <c r="I101" s="37">
        <v>7050</v>
      </c>
      <c r="J101" s="37">
        <v>3050</v>
      </c>
      <c r="K101" s="37">
        <v>0</v>
      </c>
      <c r="L101" s="37">
        <v>10595</v>
      </c>
      <c r="M101" s="37">
        <f>SUM(N101:Q101)</f>
        <v>16948</v>
      </c>
      <c r="N101" s="37">
        <v>4839</v>
      </c>
      <c r="O101" s="37">
        <v>3050</v>
      </c>
      <c r="P101" s="37">
        <v>0</v>
      </c>
      <c r="Q101" s="37">
        <v>9059</v>
      </c>
      <c r="R101" s="37">
        <f>SUM(S101:V101)</f>
        <v>3826</v>
      </c>
      <c r="S101" s="37">
        <f>(E101+I101)-N101</f>
        <v>2290</v>
      </c>
      <c r="T101" s="37">
        <f>(F101+J101)-O101</f>
        <v>0</v>
      </c>
      <c r="U101" s="37">
        <f>(G101+K101)-P101</f>
        <v>0</v>
      </c>
      <c r="V101" s="37">
        <f>L101-Q101</f>
        <v>1536</v>
      </c>
      <c r="W101" s="38">
        <f t="shared" ref="W101:W116" si="61">M101/C101</f>
        <v>0.81582747665350919</v>
      </c>
      <c r="X101" s="38">
        <f t="shared" ref="X101:X116" si="62">N101/(E101+I101)</f>
        <v>0.67877682704446629</v>
      </c>
      <c r="Y101" s="38">
        <f>O101/(F101+J101)</f>
        <v>1</v>
      </c>
      <c r="Z101" s="38"/>
      <c r="AA101" s="38">
        <f>Q101/L101</f>
        <v>0.85502595563945261</v>
      </c>
    </row>
    <row r="102" spans="1:27" ht="15.75" customHeight="1">
      <c r="A102" s="35" t="s">
        <v>42</v>
      </c>
      <c r="B102" s="36" t="s">
        <v>44</v>
      </c>
      <c r="C102" s="37">
        <f t="shared" ref="C102:V102" si="63">SUM(C103:C117)</f>
        <v>11323</v>
      </c>
      <c r="D102" s="37">
        <f t="shared" si="63"/>
        <v>0</v>
      </c>
      <c r="E102" s="37">
        <f t="shared" si="63"/>
        <v>0</v>
      </c>
      <c r="F102" s="37">
        <f t="shared" si="63"/>
        <v>0</v>
      </c>
      <c r="G102" s="37">
        <f t="shared" si="63"/>
        <v>0</v>
      </c>
      <c r="H102" s="37">
        <f t="shared" si="63"/>
        <v>11323</v>
      </c>
      <c r="I102" s="37">
        <f t="shared" si="63"/>
        <v>11323</v>
      </c>
      <c r="J102" s="37">
        <f t="shared" si="63"/>
        <v>0</v>
      </c>
      <c r="K102" s="37">
        <f t="shared" si="63"/>
        <v>0</v>
      </c>
      <c r="L102" s="37">
        <f t="shared" si="63"/>
        <v>0</v>
      </c>
      <c r="M102" s="37">
        <f t="shared" si="63"/>
        <v>1234.9270000000001</v>
      </c>
      <c r="N102" s="37">
        <f t="shared" si="63"/>
        <v>1234.9270000000001</v>
      </c>
      <c r="O102" s="37">
        <f t="shared" si="63"/>
        <v>0</v>
      </c>
      <c r="P102" s="37">
        <f t="shared" si="63"/>
        <v>0</v>
      </c>
      <c r="Q102" s="37">
        <f t="shared" si="63"/>
        <v>0</v>
      </c>
      <c r="R102" s="37">
        <f t="shared" si="63"/>
        <v>10088.073</v>
      </c>
      <c r="S102" s="37">
        <f t="shared" si="63"/>
        <v>10088.073</v>
      </c>
      <c r="T102" s="37">
        <f t="shared" si="63"/>
        <v>0</v>
      </c>
      <c r="U102" s="37">
        <f t="shared" si="63"/>
        <v>0</v>
      </c>
      <c r="V102" s="37">
        <f t="shared" si="63"/>
        <v>0</v>
      </c>
      <c r="W102" s="38">
        <f t="shared" si="61"/>
        <v>0.10906358738850129</v>
      </c>
      <c r="X102" s="38">
        <f t="shared" si="62"/>
        <v>0.10906358738850129</v>
      </c>
      <c r="Y102" s="38"/>
      <c r="Z102" s="38"/>
      <c r="AA102" s="38"/>
    </row>
    <row r="103" spans="1:27" ht="15.75" hidden="1" customHeight="1">
      <c r="A103" s="35" t="s">
        <v>45</v>
      </c>
      <c r="B103" s="36" t="s">
        <v>46</v>
      </c>
      <c r="C103" s="37">
        <f t="shared" ref="C103:C117" si="64">+D103+H103</f>
        <v>3700</v>
      </c>
      <c r="D103" s="37">
        <f t="shared" ref="D103:D117" si="65">SUM(E103:G103)</f>
        <v>0</v>
      </c>
      <c r="E103" s="37">
        <v>0</v>
      </c>
      <c r="F103" s="37">
        <v>0</v>
      </c>
      <c r="G103" s="37">
        <v>0</v>
      </c>
      <c r="H103" s="37">
        <f t="shared" ref="H103:H117" si="66">SUM(I103:L103)</f>
        <v>3700</v>
      </c>
      <c r="I103" s="37">
        <v>3700</v>
      </c>
      <c r="J103" s="37">
        <v>0</v>
      </c>
      <c r="K103" s="37">
        <v>0</v>
      </c>
      <c r="L103" s="37">
        <v>0</v>
      </c>
      <c r="M103" s="37">
        <f t="shared" ref="M103:M117" si="67">SUM(N103:Q103)</f>
        <v>805.18299999999999</v>
      </c>
      <c r="N103" s="37">
        <v>805.18299999999999</v>
      </c>
      <c r="O103" s="37">
        <v>0</v>
      </c>
      <c r="P103" s="37">
        <v>0</v>
      </c>
      <c r="Q103" s="37">
        <v>0</v>
      </c>
      <c r="R103" s="37">
        <f t="shared" ref="R103:R117" si="68">SUM(S103:V103)</f>
        <v>2894.817</v>
      </c>
      <c r="S103" s="37">
        <f t="shared" ref="S103:U117" si="69">(E103+I103)-N103</f>
        <v>2894.817</v>
      </c>
      <c r="T103" s="37">
        <f t="shared" si="69"/>
        <v>0</v>
      </c>
      <c r="U103" s="37">
        <f t="shared" si="69"/>
        <v>0</v>
      </c>
      <c r="V103" s="37">
        <f t="shared" ref="V103:V117" si="70">L103-Q103</f>
        <v>0</v>
      </c>
      <c r="W103" s="38">
        <f t="shared" si="61"/>
        <v>0.21761702702702704</v>
      </c>
      <c r="X103" s="38">
        <f t="shared" si="62"/>
        <v>0.21761702702702704</v>
      </c>
      <c r="Y103" s="38"/>
      <c r="Z103" s="38"/>
      <c r="AA103" s="38"/>
    </row>
    <row r="104" spans="1:27" ht="15.75" hidden="1" customHeight="1">
      <c r="A104" s="35" t="s">
        <v>45</v>
      </c>
      <c r="B104" s="36" t="s">
        <v>47</v>
      </c>
      <c r="C104" s="37">
        <f t="shared" si="64"/>
        <v>2580</v>
      </c>
      <c r="D104" s="37">
        <f t="shared" si="65"/>
        <v>0</v>
      </c>
      <c r="E104" s="37">
        <v>0</v>
      </c>
      <c r="F104" s="37">
        <v>0</v>
      </c>
      <c r="G104" s="37">
        <v>0</v>
      </c>
      <c r="H104" s="37">
        <f t="shared" si="66"/>
        <v>2580</v>
      </c>
      <c r="I104" s="37">
        <v>2580</v>
      </c>
      <c r="J104" s="37">
        <v>0</v>
      </c>
      <c r="K104" s="37">
        <v>0</v>
      </c>
      <c r="L104" s="37">
        <v>0</v>
      </c>
      <c r="M104" s="37">
        <f t="shared" si="67"/>
        <v>73.2</v>
      </c>
      <c r="N104" s="37">
        <v>73.2</v>
      </c>
      <c r="O104" s="37">
        <v>0</v>
      </c>
      <c r="P104" s="37">
        <v>0</v>
      </c>
      <c r="Q104" s="37">
        <v>0</v>
      </c>
      <c r="R104" s="37">
        <f t="shared" si="68"/>
        <v>2506.8000000000002</v>
      </c>
      <c r="S104" s="37">
        <f t="shared" si="69"/>
        <v>2506.8000000000002</v>
      </c>
      <c r="T104" s="37">
        <f t="shared" si="69"/>
        <v>0</v>
      </c>
      <c r="U104" s="37">
        <f t="shared" si="69"/>
        <v>0</v>
      </c>
      <c r="V104" s="37">
        <f t="shared" si="70"/>
        <v>0</v>
      </c>
      <c r="W104" s="38">
        <f t="shared" si="61"/>
        <v>2.8372093023255815E-2</v>
      </c>
      <c r="X104" s="38">
        <f t="shared" si="62"/>
        <v>2.8372093023255815E-2</v>
      </c>
      <c r="Y104" s="38"/>
      <c r="Z104" s="38"/>
      <c r="AA104" s="38"/>
    </row>
    <row r="105" spans="1:27" ht="15.75" hidden="1" customHeight="1">
      <c r="A105" s="35" t="s">
        <v>45</v>
      </c>
      <c r="B105" s="36" t="s">
        <v>48</v>
      </c>
      <c r="C105" s="37">
        <f t="shared" si="64"/>
        <v>330</v>
      </c>
      <c r="D105" s="37">
        <f t="shared" si="65"/>
        <v>0</v>
      </c>
      <c r="E105" s="37">
        <v>0</v>
      </c>
      <c r="F105" s="37">
        <v>0</v>
      </c>
      <c r="G105" s="37">
        <v>0</v>
      </c>
      <c r="H105" s="37">
        <f t="shared" si="66"/>
        <v>330</v>
      </c>
      <c r="I105" s="37">
        <v>330</v>
      </c>
      <c r="J105" s="37">
        <v>0</v>
      </c>
      <c r="K105" s="37">
        <v>0</v>
      </c>
      <c r="L105" s="37">
        <v>0</v>
      </c>
      <c r="M105" s="37">
        <f t="shared" si="67"/>
        <v>0</v>
      </c>
      <c r="N105" s="37">
        <v>0</v>
      </c>
      <c r="O105" s="37">
        <v>0</v>
      </c>
      <c r="P105" s="37">
        <v>0</v>
      </c>
      <c r="Q105" s="37">
        <v>0</v>
      </c>
      <c r="R105" s="37">
        <f t="shared" si="68"/>
        <v>330</v>
      </c>
      <c r="S105" s="37">
        <f t="shared" si="69"/>
        <v>330</v>
      </c>
      <c r="T105" s="37">
        <f t="shared" si="69"/>
        <v>0</v>
      </c>
      <c r="U105" s="37">
        <f t="shared" si="69"/>
        <v>0</v>
      </c>
      <c r="V105" s="37">
        <f t="shared" si="70"/>
        <v>0</v>
      </c>
      <c r="W105" s="38">
        <f t="shared" si="61"/>
        <v>0</v>
      </c>
      <c r="X105" s="38">
        <f t="shared" si="62"/>
        <v>0</v>
      </c>
      <c r="Y105" s="38"/>
      <c r="Z105" s="38"/>
      <c r="AA105" s="38"/>
    </row>
    <row r="106" spans="1:27" ht="24" hidden="1" customHeight="1">
      <c r="A106" s="35" t="s">
        <v>45</v>
      </c>
      <c r="B106" s="36" t="s">
        <v>49</v>
      </c>
      <c r="C106" s="37">
        <f t="shared" si="64"/>
        <v>330</v>
      </c>
      <c r="D106" s="37">
        <f t="shared" si="65"/>
        <v>0</v>
      </c>
      <c r="E106" s="37">
        <v>0</v>
      </c>
      <c r="F106" s="37">
        <v>0</v>
      </c>
      <c r="G106" s="37">
        <v>0</v>
      </c>
      <c r="H106" s="37">
        <f t="shared" si="66"/>
        <v>330</v>
      </c>
      <c r="I106" s="37">
        <v>330</v>
      </c>
      <c r="J106" s="37">
        <v>0</v>
      </c>
      <c r="K106" s="37">
        <v>0</v>
      </c>
      <c r="L106" s="37">
        <v>0</v>
      </c>
      <c r="M106" s="37">
        <f t="shared" si="67"/>
        <v>0</v>
      </c>
      <c r="N106" s="37">
        <v>0</v>
      </c>
      <c r="O106" s="37">
        <v>0</v>
      </c>
      <c r="P106" s="37">
        <v>0</v>
      </c>
      <c r="Q106" s="37">
        <v>0</v>
      </c>
      <c r="R106" s="37">
        <f t="shared" si="68"/>
        <v>330</v>
      </c>
      <c r="S106" s="37">
        <f t="shared" si="69"/>
        <v>330</v>
      </c>
      <c r="T106" s="37">
        <f t="shared" si="69"/>
        <v>0</v>
      </c>
      <c r="U106" s="37">
        <f t="shared" si="69"/>
        <v>0</v>
      </c>
      <c r="V106" s="37">
        <f t="shared" si="70"/>
        <v>0</v>
      </c>
      <c r="W106" s="38">
        <f t="shared" si="61"/>
        <v>0</v>
      </c>
      <c r="X106" s="38">
        <f t="shared" si="62"/>
        <v>0</v>
      </c>
      <c r="Y106" s="38"/>
      <c r="Z106" s="38"/>
      <c r="AA106" s="38"/>
    </row>
    <row r="107" spans="1:27" ht="25.5" hidden="1" customHeight="1">
      <c r="A107" s="35" t="s">
        <v>45</v>
      </c>
      <c r="B107" s="36" t="s">
        <v>50</v>
      </c>
      <c r="C107" s="37">
        <f t="shared" si="64"/>
        <v>200</v>
      </c>
      <c r="D107" s="37">
        <f t="shared" si="65"/>
        <v>0</v>
      </c>
      <c r="E107" s="37">
        <v>0</v>
      </c>
      <c r="F107" s="37">
        <v>0</v>
      </c>
      <c r="G107" s="37">
        <v>0</v>
      </c>
      <c r="H107" s="37">
        <f t="shared" si="66"/>
        <v>200</v>
      </c>
      <c r="I107" s="37">
        <v>200</v>
      </c>
      <c r="J107" s="37">
        <v>0</v>
      </c>
      <c r="K107" s="37">
        <v>0</v>
      </c>
      <c r="L107" s="37">
        <v>0</v>
      </c>
      <c r="M107" s="37">
        <f t="shared" si="67"/>
        <v>0</v>
      </c>
      <c r="N107" s="37">
        <v>0</v>
      </c>
      <c r="O107" s="37">
        <v>0</v>
      </c>
      <c r="P107" s="37">
        <v>0</v>
      </c>
      <c r="Q107" s="37">
        <v>0</v>
      </c>
      <c r="R107" s="37">
        <f t="shared" si="68"/>
        <v>200</v>
      </c>
      <c r="S107" s="37">
        <f t="shared" si="69"/>
        <v>200</v>
      </c>
      <c r="T107" s="37">
        <f t="shared" si="69"/>
        <v>0</v>
      </c>
      <c r="U107" s="37">
        <f t="shared" si="69"/>
        <v>0</v>
      </c>
      <c r="V107" s="37">
        <f t="shared" si="70"/>
        <v>0</v>
      </c>
      <c r="W107" s="38">
        <f t="shared" si="61"/>
        <v>0</v>
      </c>
      <c r="X107" s="38">
        <f t="shared" si="62"/>
        <v>0</v>
      </c>
      <c r="Y107" s="38"/>
      <c r="Z107" s="38"/>
      <c r="AA107" s="38"/>
    </row>
    <row r="108" spans="1:27" ht="26.25" hidden="1" customHeight="1">
      <c r="A108" s="35" t="s">
        <v>45</v>
      </c>
      <c r="B108" s="36" t="s">
        <v>51</v>
      </c>
      <c r="C108" s="37">
        <f t="shared" si="64"/>
        <v>0</v>
      </c>
      <c r="D108" s="37">
        <f t="shared" si="65"/>
        <v>0</v>
      </c>
      <c r="E108" s="37">
        <v>0</v>
      </c>
      <c r="F108" s="37">
        <v>0</v>
      </c>
      <c r="G108" s="37">
        <v>0</v>
      </c>
      <c r="H108" s="37">
        <f t="shared" si="66"/>
        <v>0</v>
      </c>
      <c r="I108" s="37">
        <v>0</v>
      </c>
      <c r="J108" s="37">
        <v>0</v>
      </c>
      <c r="K108" s="37">
        <v>0</v>
      </c>
      <c r="L108" s="37">
        <v>0</v>
      </c>
      <c r="M108" s="37">
        <f t="shared" si="67"/>
        <v>0</v>
      </c>
      <c r="N108" s="37">
        <v>0</v>
      </c>
      <c r="O108" s="37">
        <v>0</v>
      </c>
      <c r="P108" s="37">
        <v>0</v>
      </c>
      <c r="Q108" s="37">
        <v>0</v>
      </c>
      <c r="R108" s="37">
        <f t="shared" si="68"/>
        <v>0</v>
      </c>
      <c r="S108" s="37">
        <f t="shared" si="69"/>
        <v>0</v>
      </c>
      <c r="T108" s="37">
        <f t="shared" si="69"/>
        <v>0</v>
      </c>
      <c r="U108" s="37">
        <f t="shared" si="69"/>
        <v>0</v>
      </c>
      <c r="V108" s="37">
        <f t="shared" si="70"/>
        <v>0</v>
      </c>
      <c r="W108" s="38"/>
      <c r="X108" s="38"/>
      <c r="Y108" s="38"/>
      <c r="Z108" s="38"/>
      <c r="AA108" s="38"/>
    </row>
    <row r="109" spans="1:27" ht="20.25" hidden="1" customHeight="1">
      <c r="A109" s="35" t="s">
        <v>45</v>
      </c>
      <c r="B109" s="36" t="s">
        <v>52</v>
      </c>
      <c r="C109" s="37">
        <f t="shared" si="64"/>
        <v>440</v>
      </c>
      <c r="D109" s="37">
        <f t="shared" si="65"/>
        <v>0</v>
      </c>
      <c r="E109" s="37">
        <v>0</v>
      </c>
      <c r="F109" s="37">
        <v>0</v>
      </c>
      <c r="G109" s="37">
        <v>0</v>
      </c>
      <c r="H109" s="37">
        <f t="shared" si="66"/>
        <v>440</v>
      </c>
      <c r="I109" s="37">
        <v>440</v>
      </c>
      <c r="J109" s="37">
        <v>0</v>
      </c>
      <c r="K109" s="37">
        <v>0</v>
      </c>
      <c r="L109" s="37">
        <v>0</v>
      </c>
      <c r="M109" s="37">
        <f t="shared" si="67"/>
        <v>79.134</v>
      </c>
      <c r="N109" s="37">
        <v>79.134</v>
      </c>
      <c r="O109" s="37">
        <v>0</v>
      </c>
      <c r="P109" s="37">
        <v>0</v>
      </c>
      <c r="Q109" s="37">
        <v>0</v>
      </c>
      <c r="R109" s="37">
        <f t="shared" si="68"/>
        <v>360.86599999999999</v>
      </c>
      <c r="S109" s="37">
        <f t="shared" si="69"/>
        <v>360.86599999999999</v>
      </c>
      <c r="T109" s="37">
        <f t="shared" si="69"/>
        <v>0</v>
      </c>
      <c r="U109" s="37">
        <f t="shared" si="69"/>
        <v>0</v>
      </c>
      <c r="V109" s="37">
        <f t="shared" si="70"/>
        <v>0</v>
      </c>
      <c r="W109" s="38">
        <f t="shared" si="61"/>
        <v>0.17985000000000001</v>
      </c>
      <c r="X109" s="38">
        <f t="shared" si="62"/>
        <v>0.17985000000000001</v>
      </c>
      <c r="Y109" s="38"/>
      <c r="Z109" s="38"/>
      <c r="AA109" s="38"/>
    </row>
    <row r="110" spans="1:27" ht="15.75" hidden="1" customHeight="1">
      <c r="A110" s="35" t="s">
        <v>45</v>
      </c>
      <c r="B110" s="36" t="s">
        <v>53</v>
      </c>
      <c r="C110" s="37">
        <f t="shared" si="64"/>
        <v>1320</v>
      </c>
      <c r="D110" s="37">
        <f t="shared" si="65"/>
        <v>0</v>
      </c>
      <c r="E110" s="37">
        <v>0</v>
      </c>
      <c r="F110" s="37">
        <v>0</v>
      </c>
      <c r="G110" s="37">
        <v>0</v>
      </c>
      <c r="H110" s="37">
        <f t="shared" si="66"/>
        <v>1320</v>
      </c>
      <c r="I110" s="37">
        <v>1320</v>
      </c>
      <c r="J110" s="37">
        <v>0</v>
      </c>
      <c r="K110" s="37">
        <v>0</v>
      </c>
      <c r="L110" s="37">
        <v>0</v>
      </c>
      <c r="M110" s="37">
        <f t="shared" si="67"/>
        <v>163.41</v>
      </c>
      <c r="N110" s="37">
        <v>163.41</v>
      </c>
      <c r="O110" s="37">
        <v>0</v>
      </c>
      <c r="P110" s="37">
        <v>0</v>
      </c>
      <c r="Q110" s="37">
        <v>0</v>
      </c>
      <c r="R110" s="37">
        <f t="shared" si="68"/>
        <v>1156.5899999999999</v>
      </c>
      <c r="S110" s="37">
        <f t="shared" si="69"/>
        <v>1156.5899999999999</v>
      </c>
      <c r="T110" s="37">
        <f t="shared" si="69"/>
        <v>0</v>
      </c>
      <c r="U110" s="37">
        <f t="shared" si="69"/>
        <v>0</v>
      </c>
      <c r="V110" s="37">
        <f t="shared" si="70"/>
        <v>0</v>
      </c>
      <c r="W110" s="38">
        <f t="shared" si="61"/>
        <v>0.12379545454545454</v>
      </c>
      <c r="X110" s="38">
        <f t="shared" si="62"/>
        <v>0.12379545454545454</v>
      </c>
      <c r="Y110" s="38"/>
      <c r="Z110" s="38"/>
      <c r="AA110" s="38"/>
    </row>
    <row r="111" spans="1:27" ht="15.75" hidden="1" customHeight="1">
      <c r="A111" s="35" t="s">
        <v>45</v>
      </c>
      <c r="B111" s="36" t="s">
        <v>54</v>
      </c>
      <c r="C111" s="37">
        <f t="shared" si="64"/>
        <v>726</v>
      </c>
      <c r="D111" s="37">
        <f t="shared" si="65"/>
        <v>0</v>
      </c>
      <c r="E111" s="37">
        <v>0</v>
      </c>
      <c r="F111" s="37">
        <v>0</v>
      </c>
      <c r="G111" s="37">
        <v>0</v>
      </c>
      <c r="H111" s="37">
        <f t="shared" si="66"/>
        <v>726</v>
      </c>
      <c r="I111" s="37">
        <v>726</v>
      </c>
      <c r="J111" s="37">
        <v>0</v>
      </c>
      <c r="K111" s="37">
        <v>0</v>
      </c>
      <c r="L111" s="37">
        <v>0</v>
      </c>
      <c r="M111" s="37">
        <f t="shared" si="67"/>
        <v>40</v>
      </c>
      <c r="N111" s="37">
        <v>40</v>
      </c>
      <c r="O111" s="37">
        <v>0</v>
      </c>
      <c r="P111" s="37">
        <v>0</v>
      </c>
      <c r="Q111" s="37">
        <v>0</v>
      </c>
      <c r="R111" s="37">
        <f t="shared" si="68"/>
        <v>686</v>
      </c>
      <c r="S111" s="37">
        <f t="shared" si="69"/>
        <v>686</v>
      </c>
      <c r="T111" s="37">
        <f t="shared" si="69"/>
        <v>0</v>
      </c>
      <c r="U111" s="37">
        <f t="shared" si="69"/>
        <v>0</v>
      </c>
      <c r="V111" s="37">
        <f t="shared" si="70"/>
        <v>0</v>
      </c>
      <c r="W111" s="38">
        <f t="shared" si="61"/>
        <v>5.5096418732782371E-2</v>
      </c>
      <c r="X111" s="38">
        <f t="shared" si="62"/>
        <v>5.5096418732782371E-2</v>
      </c>
      <c r="Y111" s="38"/>
      <c r="Z111" s="38"/>
      <c r="AA111" s="38"/>
    </row>
    <row r="112" spans="1:27" ht="15.75" hidden="1" customHeight="1">
      <c r="A112" s="35" t="s">
        <v>45</v>
      </c>
      <c r="B112" s="36" t="s">
        <v>55</v>
      </c>
      <c r="C112" s="37">
        <f t="shared" si="64"/>
        <v>300</v>
      </c>
      <c r="D112" s="37">
        <f t="shared" si="65"/>
        <v>0</v>
      </c>
      <c r="E112" s="37">
        <v>0</v>
      </c>
      <c r="F112" s="37">
        <v>0</v>
      </c>
      <c r="G112" s="37">
        <v>0</v>
      </c>
      <c r="H112" s="37">
        <f t="shared" si="66"/>
        <v>300</v>
      </c>
      <c r="I112" s="37">
        <v>300</v>
      </c>
      <c r="J112" s="37">
        <v>0</v>
      </c>
      <c r="K112" s="37">
        <v>0</v>
      </c>
      <c r="L112" s="37">
        <v>0</v>
      </c>
      <c r="M112" s="37">
        <f t="shared" si="67"/>
        <v>0</v>
      </c>
      <c r="N112" s="37">
        <v>0</v>
      </c>
      <c r="O112" s="37">
        <v>0</v>
      </c>
      <c r="P112" s="37">
        <v>0</v>
      </c>
      <c r="Q112" s="37">
        <v>0</v>
      </c>
      <c r="R112" s="37">
        <f t="shared" si="68"/>
        <v>300</v>
      </c>
      <c r="S112" s="37">
        <f t="shared" si="69"/>
        <v>300</v>
      </c>
      <c r="T112" s="37">
        <f t="shared" si="69"/>
        <v>0</v>
      </c>
      <c r="U112" s="37">
        <f t="shared" si="69"/>
        <v>0</v>
      </c>
      <c r="V112" s="37">
        <f t="shared" si="70"/>
        <v>0</v>
      </c>
      <c r="W112" s="38">
        <f t="shared" si="61"/>
        <v>0</v>
      </c>
      <c r="X112" s="38">
        <f t="shared" si="62"/>
        <v>0</v>
      </c>
      <c r="Y112" s="38"/>
      <c r="Z112" s="38"/>
      <c r="AA112" s="38"/>
    </row>
    <row r="113" spans="1:27" ht="15.75" hidden="1" customHeight="1">
      <c r="A113" s="35" t="s">
        <v>45</v>
      </c>
      <c r="B113" s="36" t="s">
        <v>56</v>
      </c>
      <c r="C113" s="37">
        <f t="shared" si="64"/>
        <v>300</v>
      </c>
      <c r="D113" s="37">
        <f t="shared" si="65"/>
        <v>0</v>
      </c>
      <c r="E113" s="37">
        <v>0</v>
      </c>
      <c r="F113" s="37">
        <v>0</v>
      </c>
      <c r="G113" s="37">
        <v>0</v>
      </c>
      <c r="H113" s="37">
        <f t="shared" si="66"/>
        <v>300</v>
      </c>
      <c r="I113" s="37">
        <v>300</v>
      </c>
      <c r="J113" s="37">
        <v>0</v>
      </c>
      <c r="K113" s="37">
        <v>0</v>
      </c>
      <c r="L113" s="37">
        <v>0</v>
      </c>
      <c r="M113" s="37">
        <f t="shared" si="67"/>
        <v>0</v>
      </c>
      <c r="N113" s="37">
        <v>0</v>
      </c>
      <c r="O113" s="37">
        <v>0</v>
      </c>
      <c r="P113" s="37">
        <v>0</v>
      </c>
      <c r="Q113" s="37">
        <v>0</v>
      </c>
      <c r="R113" s="37">
        <f t="shared" si="68"/>
        <v>300</v>
      </c>
      <c r="S113" s="37">
        <f t="shared" si="69"/>
        <v>300</v>
      </c>
      <c r="T113" s="37">
        <f t="shared" si="69"/>
        <v>0</v>
      </c>
      <c r="U113" s="37">
        <f t="shared" si="69"/>
        <v>0</v>
      </c>
      <c r="V113" s="37">
        <f t="shared" si="70"/>
        <v>0</v>
      </c>
      <c r="W113" s="38">
        <f t="shared" si="61"/>
        <v>0</v>
      </c>
      <c r="X113" s="38">
        <f t="shared" si="62"/>
        <v>0</v>
      </c>
      <c r="Y113" s="38"/>
      <c r="Z113" s="38"/>
      <c r="AA113" s="38"/>
    </row>
    <row r="114" spans="1:27" ht="15.75" hidden="1" customHeight="1">
      <c r="A114" s="35" t="s">
        <v>45</v>
      </c>
      <c r="B114" s="36" t="s">
        <v>57</v>
      </c>
      <c r="C114" s="37">
        <f t="shared" si="64"/>
        <v>0</v>
      </c>
      <c r="D114" s="37">
        <f t="shared" si="65"/>
        <v>0</v>
      </c>
      <c r="E114" s="37">
        <v>0</v>
      </c>
      <c r="F114" s="37">
        <v>0</v>
      </c>
      <c r="G114" s="37">
        <v>0</v>
      </c>
      <c r="H114" s="37">
        <f t="shared" si="66"/>
        <v>0</v>
      </c>
      <c r="I114" s="37">
        <v>0</v>
      </c>
      <c r="J114" s="37">
        <v>0</v>
      </c>
      <c r="K114" s="37">
        <v>0</v>
      </c>
      <c r="L114" s="37">
        <v>0</v>
      </c>
      <c r="M114" s="37">
        <f t="shared" si="67"/>
        <v>0</v>
      </c>
      <c r="N114" s="37">
        <v>0</v>
      </c>
      <c r="O114" s="37">
        <v>0</v>
      </c>
      <c r="P114" s="37">
        <v>0</v>
      </c>
      <c r="Q114" s="37">
        <v>0</v>
      </c>
      <c r="R114" s="37">
        <f t="shared" si="68"/>
        <v>0</v>
      </c>
      <c r="S114" s="37">
        <f t="shared" si="69"/>
        <v>0</v>
      </c>
      <c r="T114" s="37">
        <f t="shared" si="69"/>
        <v>0</v>
      </c>
      <c r="U114" s="37">
        <f t="shared" si="69"/>
        <v>0</v>
      </c>
      <c r="V114" s="37">
        <f t="shared" si="70"/>
        <v>0</v>
      </c>
      <c r="W114" s="38"/>
      <c r="X114" s="38"/>
      <c r="Y114" s="38"/>
      <c r="Z114" s="38"/>
      <c r="AA114" s="38"/>
    </row>
    <row r="115" spans="1:27" ht="21" hidden="1">
      <c r="A115" s="35" t="s">
        <v>45</v>
      </c>
      <c r="B115" s="36" t="s">
        <v>58</v>
      </c>
      <c r="C115" s="37">
        <f t="shared" si="64"/>
        <v>161</v>
      </c>
      <c r="D115" s="37">
        <f t="shared" si="65"/>
        <v>0</v>
      </c>
      <c r="E115" s="37">
        <v>0</v>
      </c>
      <c r="F115" s="37">
        <v>0</v>
      </c>
      <c r="G115" s="37">
        <v>0</v>
      </c>
      <c r="H115" s="37">
        <f t="shared" si="66"/>
        <v>161</v>
      </c>
      <c r="I115" s="37">
        <v>161</v>
      </c>
      <c r="J115" s="37">
        <v>0</v>
      </c>
      <c r="K115" s="37">
        <v>0</v>
      </c>
      <c r="L115" s="37">
        <v>0</v>
      </c>
      <c r="M115" s="37">
        <f t="shared" si="67"/>
        <v>44</v>
      </c>
      <c r="N115" s="37">
        <v>44</v>
      </c>
      <c r="O115" s="37">
        <v>0</v>
      </c>
      <c r="P115" s="37">
        <v>0</v>
      </c>
      <c r="Q115" s="37">
        <v>0</v>
      </c>
      <c r="R115" s="37">
        <f t="shared" si="68"/>
        <v>117</v>
      </c>
      <c r="S115" s="37">
        <f t="shared" si="69"/>
        <v>117</v>
      </c>
      <c r="T115" s="37">
        <f t="shared" si="69"/>
        <v>0</v>
      </c>
      <c r="U115" s="37">
        <f t="shared" si="69"/>
        <v>0</v>
      </c>
      <c r="V115" s="37">
        <f t="shared" si="70"/>
        <v>0</v>
      </c>
      <c r="W115" s="38">
        <f t="shared" si="61"/>
        <v>0.27329192546583853</v>
      </c>
      <c r="X115" s="38">
        <f t="shared" si="62"/>
        <v>0.27329192546583853</v>
      </c>
      <c r="Y115" s="38"/>
      <c r="Z115" s="38"/>
      <c r="AA115" s="38"/>
    </row>
    <row r="116" spans="1:27" ht="18.75" hidden="1" customHeight="1">
      <c r="A116" s="35" t="s">
        <v>45</v>
      </c>
      <c r="B116" s="36" t="s">
        <v>59</v>
      </c>
      <c r="C116" s="37">
        <f t="shared" si="64"/>
        <v>936</v>
      </c>
      <c r="D116" s="37">
        <f t="shared" si="65"/>
        <v>0</v>
      </c>
      <c r="E116" s="37">
        <v>0</v>
      </c>
      <c r="F116" s="37">
        <v>0</v>
      </c>
      <c r="G116" s="37">
        <v>0</v>
      </c>
      <c r="H116" s="37">
        <f t="shared" si="66"/>
        <v>936</v>
      </c>
      <c r="I116" s="37">
        <v>936</v>
      </c>
      <c r="J116" s="37">
        <v>0</v>
      </c>
      <c r="K116" s="37">
        <v>0</v>
      </c>
      <c r="L116" s="37">
        <v>0</v>
      </c>
      <c r="M116" s="37">
        <f t="shared" si="67"/>
        <v>30</v>
      </c>
      <c r="N116" s="37">
        <v>30</v>
      </c>
      <c r="O116" s="37">
        <v>0</v>
      </c>
      <c r="P116" s="37">
        <v>0</v>
      </c>
      <c r="Q116" s="37">
        <v>0</v>
      </c>
      <c r="R116" s="37">
        <f t="shared" si="68"/>
        <v>906</v>
      </c>
      <c r="S116" s="37">
        <f t="shared" si="69"/>
        <v>906</v>
      </c>
      <c r="T116" s="37">
        <f t="shared" si="69"/>
        <v>0</v>
      </c>
      <c r="U116" s="37">
        <f t="shared" si="69"/>
        <v>0</v>
      </c>
      <c r="V116" s="37">
        <f t="shared" si="70"/>
        <v>0</v>
      </c>
      <c r="W116" s="38">
        <f t="shared" si="61"/>
        <v>3.2051282051282048E-2</v>
      </c>
      <c r="X116" s="38">
        <f t="shared" si="62"/>
        <v>3.2051282051282048E-2</v>
      </c>
      <c r="Y116" s="38"/>
      <c r="Z116" s="38"/>
      <c r="AA116" s="38"/>
    </row>
    <row r="117" spans="1:27" ht="22.5" hidden="1" customHeight="1">
      <c r="A117" s="35" t="s">
        <v>45</v>
      </c>
      <c r="B117" s="36" t="s">
        <v>60</v>
      </c>
      <c r="C117" s="37">
        <f t="shared" si="64"/>
        <v>0</v>
      </c>
      <c r="D117" s="37">
        <f t="shared" si="65"/>
        <v>0</v>
      </c>
      <c r="E117" s="37">
        <v>0</v>
      </c>
      <c r="F117" s="37">
        <v>0</v>
      </c>
      <c r="G117" s="37">
        <v>0</v>
      </c>
      <c r="H117" s="37">
        <f t="shared" si="66"/>
        <v>0</v>
      </c>
      <c r="I117" s="37">
        <v>0</v>
      </c>
      <c r="J117" s="37">
        <v>0</v>
      </c>
      <c r="K117" s="37">
        <v>0</v>
      </c>
      <c r="L117" s="37">
        <v>0</v>
      </c>
      <c r="M117" s="37">
        <f t="shared" si="67"/>
        <v>0</v>
      </c>
      <c r="N117" s="37">
        <v>0</v>
      </c>
      <c r="O117" s="37">
        <v>0</v>
      </c>
      <c r="P117" s="37">
        <v>0</v>
      </c>
      <c r="Q117" s="37">
        <v>0</v>
      </c>
      <c r="R117" s="37">
        <f t="shared" si="68"/>
        <v>0</v>
      </c>
      <c r="S117" s="37">
        <f t="shared" si="69"/>
        <v>0</v>
      </c>
      <c r="T117" s="37">
        <f t="shared" si="69"/>
        <v>0</v>
      </c>
      <c r="U117" s="37">
        <f t="shared" si="69"/>
        <v>0</v>
      </c>
      <c r="V117" s="37">
        <f t="shared" si="70"/>
        <v>0</v>
      </c>
      <c r="W117" s="38"/>
      <c r="X117" s="38"/>
      <c r="Y117" s="38"/>
      <c r="Z117" s="38"/>
      <c r="AA117" s="38"/>
    </row>
    <row r="118" spans="1:27" s="12" customFormat="1" ht="15.75" customHeight="1">
      <c r="A118" s="31" t="s">
        <v>69</v>
      </c>
      <c r="B118" s="32" t="s">
        <v>70</v>
      </c>
      <c r="C118" s="33">
        <f>+C119+C120</f>
        <v>51430</v>
      </c>
      <c r="D118" s="33">
        <f t="shared" ref="D118:V118" si="71">+D119+D120</f>
        <v>154</v>
      </c>
      <c r="E118" s="33">
        <f t="shared" si="71"/>
        <v>154</v>
      </c>
      <c r="F118" s="33">
        <f t="shared" si="71"/>
        <v>0</v>
      </c>
      <c r="G118" s="33">
        <f t="shared" si="71"/>
        <v>0</v>
      </c>
      <c r="H118" s="33">
        <f t="shared" si="71"/>
        <v>51276</v>
      </c>
      <c r="I118" s="33">
        <f t="shared" si="71"/>
        <v>30161</v>
      </c>
      <c r="J118" s="33">
        <f t="shared" si="71"/>
        <v>350</v>
      </c>
      <c r="K118" s="33">
        <f t="shared" si="71"/>
        <v>7228</v>
      </c>
      <c r="L118" s="33">
        <f t="shared" si="71"/>
        <v>13537</v>
      </c>
      <c r="M118" s="33">
        <f t="shared" si="71"/>
        <v>11457.226999999999</v>
      </c>
      <c r="N118" s="33">
        <f t="shared" si="71"/>
        <v>5026.7569999999996</v>
      </c>
      <c r="O118" s="33">
        <f t="shared" si="71"/>
        <v>0</v>
      </c>
      <c r="P118" s="33">
        <f t="shared" si="71"/>
        <v>1987.47</v>
      </c>
      <c r="Q118" s="33">
        <f t="shared" si="71"/>
        <v>4443</v>
      </c>
      <c r="R118" s="33">
        <f t="shared" si="71"/>
        <v>39972.773000000001</v>
      </c>
      <c r="S118" s="33">
        <f t="shared" si="71"/>
        <v>25288.243000000002</v>
      </c>
      <c r="T118" s="33">
        <f t="shared" si="71"/>
        <v>350</v>
      </c>
      <c r="U118" s="33">
        <f t="shared" si="71"/>
        <v>5240.5300000000007</v>
      </c>
      <c r="V118" s="33">
        <f t="shared" si="71"/>
        <v>9094</v>
      </c>
      <c r="W118" s="34">
        <f>M118/C118</f>
        <v>0.22277322574372932</v>
      </c>
      <c r="X118" s="34">
        <f>N118/(E118+I118)</f>
        <v>0.16581748309417779</v>
      </c>
      <c r="Y118" s="34">
        <f>O118/(F118+J118)</f>
        <v>0</v>
      </c>
      <c r="Z118" s="34">
        <f>P118/(G118+K118)</f>
        <v>0.27496817930271167</v>
      </c>
      <c r="AA118" s="34">
        <f>Q118/L118</f>
        <v>0.32821156829430448</v>
      </c>
    </row>
    <row r="119" spans="1:27" ht="18.75" customHeight="1">
      <c r="A119" s="35" t="s">
        <v>42</v>
      </c>
      <c r="B119" s="36" t="s">
        <v>43</v>
      </c>
      <c r="C119" s="37">
        <f>+D119+H119</f>
        <v>31664</v>
      </c>
      <c r="D119" s="37">
        <f>SUM(E119:G119)</f>
        <v>154</v>
      </c>
      <c r="E119" s="37">
        <v>154</v>
      </c>
      <c r="F119" s="37">
        <v>0</v>
      </c>
      <c r="G119" s="37">
        <v>0</v>
      </c>
      <c r="H119" s="37">
        <f>SUM(I119:L119)</f>
        <v>31510</v>
      </c>
      <c r="I119" s="37">
        <v>11240</v>
      </c>
      <c r="J119" s="37">
        <v>350</v>
      </c>
      <c r="K119" s="37">
        <v>6383</v>
      </c>
      <c r="L119" s="37">
        <v>13537</v>
      </c>
      <c r="M119" s="37">
        <f>SUM(N119:Q119)</f>
        <v>9903.89</v>
      </c>
      <c r="N119" s="37">
        <v>3497.58</v>
      </c>
      <c r="O119" s="37">
        <v>0</v>
      </c>
      <c r="P119" s="37">
        <v>1963.31</v>
      </c>
      <c r="Q119" s="37">
        <v>4443</v>
      </c>
      <c r="R119" s="37">
        <f>SUM(S119:V119)</f>
        <v>21760.11</v>
      </c>
      <c r="S119" s="37">
        <f>(E119+I119)-N119</f>
        <v>7896.42</v>
      </c>
      <c r="T119" s="37">
        <f>(F119+J119)-O119</f>
        <v>350</v>
      </c>
      <c r="U119" s="37">
        <f>(G119+K119)-P119</f>
        <v>4419.6900000000005</v>
      </c>
      <c r="V119" s="37">
        <f>L119-Q119</f>
        <v>9094</v>
      </c>
      <c r="W119" s="38">
        <f t="shared" ref="W119:W134" si="72">M119/C119</f>
        <v>0.31278076048509346</v>
      </c>
      <c r="X119" s="38">
        <f t="shared" ref="X119:X134" si="73">N119/(E119+I119)</f>
        <v>0.30696682464454977</v>
      </c>
      <c r="Y119" s="38">
        <f>O119/(F119+J119)</f>
        <v>0</v>
      </c>
      <c r="Z119" s="38">
        <f t="shared" ref="Z119:Z134" si="74">P119/(G119+K119)</f>
        <v>0.30758420805263981</v>
      </c>
      <c r="AA119" s="38">
        <f>Q119/L119</f>
        <v>0.32821156829430448</v>
      </c>
    </row>
    <row r="120" spans="1:27" ht="15.75" customHeight="1">
      <c r="A120" s="35" t="s">
        <v>42</v>
      </c>
      <c r="B120" s="36" t="s">
        <v>44</v>
      </c>
      <c r="C120" s="37">
        <f t="shared" ref="C120:V120" si="75">SUM(C121:C135)</f>
        <v>19766</v>
      </c>
      <c r="D120" s="37">
        <f t="shared" si="75"/>
        <v>0</v>
      </c>
      <c r="E120" s="37">
        <f t="shared" si="75"/>
        <v>0</v>
      </c>
      <c r="F120" s="37">
        <f t="shared" si="75"/>
        <v>0</v>
      </c>
      <c r="G120" s="37">
        <f t="shared" si="75"/>
        <v>0</v>
      </c>
      <c r="H120" s="37">
        <f t="shared" si="75"/>
        <v>19766</v>
      </c>
      <c r="I120" s="37">
        <f t="shared" si="75"/>
        <v>18921</v>
      </c>
      <c r="J120" s="37">
        <f t="shared" si="75"/>
        <v>0</v>
      </c>
      <c r="K120" s="37">
        <f t="shared" si="75"/>
        <v>845</v>
      </c>
      <c r="L120" s="37">
        <f t="shared" si="75"/>
        <v>0</v>
      </c>
      <c r="M120" s="37">
        <f t="shared" si="75"/>
        <v>1553.337</v>
      </c>
      <c r="N120" s="37">
        <f t="shared" si="75"/>
        <v>1529.1770000000001</v>
      </c>
      <c r="O120" s="37">
        <f t="shared" si="75"/>
        <v>0</v>
      </c>
      <c r="P120" s="37">
        <f t="shared" si="75"/>
        <v>24.16</v>
      </c>
      <c r="Q120" s="37">
        <f t="shared" si="75"/>
        <v>0</v>
      </c>
      <c r="R120" s="37">
        <f t="shared" si="75"/>
        <v>18212.663</v>
      </c>
      <c r="S120" s="37">
        <f t="shared" si="75"/>
        <v>17391.823</v>
      </c>
      <c r="T120" s="37">
        <f t="shared" si="75"/>
        <v>0</v>
      </c>
      <c r="U120" s="37">
        <f t="shared" si="75"/>
        <v>820.84</v>
      </c>
      <c r="V120" s="37">
        <f t="shared" si="75"/>
        <v>0</v>
      </c>
      <c r="W120" s="38">
        <f t="shared" si="72"/>
        <v>7.8586309824951933E-2</v>
      </c>
      <c r="X120" s="38">
        <f t="shared" si="73"/>
        <v>8.0819037048781781E-2</v>
      </c>
      <c r="Y120" s="38"/>
      <c r="Z120" s="38">
        <f t="shared" si="74"/>
        <v>2.859171597633136E-2</v>
      </c>
      <c r="AA120" s="38"/>
    </row>
    <row r="121" spans="1:27" ht="15.75" hidden="1" customHeight="1">
      <c r="A121" s="35" t="s">
        <v>45</v>
      </c>
      <c r="B121" s="36" t="s">
        <v>46</v>
      </c>
      <c r="C121" s="37">
        <f t="shared" ref="C121:C135" si="76">+D121+H121</f>
        <v>4590</v>
      </c>
      <c r="D121" s="37">
        <f t="shared" ref="D121:D135" si="77">SUM(E121:G121)</f>
        <v>0</v>
      </c>
      <c r="E121" s="37">
        <v>0</v>
      </c>
      <c r="F121" s="37">
        <v>0</v>
      </c>
      <c r="G121" s="37">
        <v>0</v>
      </c>
      <c r="H121" s="37">
        <f t="shared" ref="H121:H135" si="78">SUM(I121:L121)</f>
        <v>4590</v>
      </c>
      <c r="I121" s="37">
        <v>4590</v>
      </c>
      <c r="J121" s="37">
        <v>0</v>
      </c>
      <c r="K121" s="37">
        <v>0</v>
      </c>
      <c r="L121" s="37">
        <v>0</v>
      </c>
      <c r="M121" s="37">
        <f t="shared" ref="M121:M135" si="79">SUM(N121:Q121)</f>
        <v>768.85699999999997</v>
      </c>
      <c r="N121" s="37">
        <v>768.85699999999997</v>
      </c>
      <c r="O121" s="37">
        <v>0</v>
      </c>
      <c r="P121" s="37">
        <v>0</v>
      </c>
      <c r="Q121" s="37">
        <v>0</v>
      </c>
      <c r="R121" s="37">
        <f t="shared" ref="R121:R135" si="80">SUM(S121:V121)</f>
        <v>3821.143</v>
      </c>
      <c r="S121" s="37">
        <f t="shared" ref="S121:U135" si="81">(E121+I121)-N121</f>
        <v>3821.143</v>
      </c>
      <c r="T121" s="37">
        <f t="shared" si="81"/>
        <v>0</v>
      </c>
      <c r="U121" s="37">
        <f t="shared" si="81"/>
        <v>0</v>
      </c>
      <c r="V121" s="37">
        <f t="shared" ref="V121:V135" si="82">L121-Q121</f>
        <v>0</v>
      </c>
      <c r="W121" s="38">
        <f t="shared" si="72"/>
        <v>0.1675069716775599</v>
      </c>
      <c r="X121" s="38">
        <f t="shared" si="73"/>
        <v>0.1675069716775599</v>
      </c>
      <c r="Y121" s="38"/>
      <c r="Z121" s="38"/>
      <c r="AA121" s="38"/>
    </row>
    <row r="122" spans="1:27" ht="15.75" hidden="1" customHeight="1">
      <c r="A122" s="35" t="s">
        <v>45</v>
      </c>
      <c r="B122" s="36" t="s">
        <v>47</v>
      </c>
      <c r="C122" s="37">
        <f t="shared" si="76"/>
        <v>7050</v>
      </c>
      <c r="D122" s="37">
        <f t="shared" si="77"/>
        <v>0</v>
      </c>
      <c r="E122" s="37">
        <v>0</v>
      </c>
      <c r="F122" s="37">
        <v>0</v>
      </c>
      <c r="G122" s="37">
        <v>0</v>
      </c>
      <c r="H122" s="37">
        <f t="shared" si="78"/>
        <v>7050</v>
      </c>
      <c r="I122" s="37">
        <v>6806</v>
      </c>
      <c r="J122" s="37">
        <v>0</v>
      </c>
      <c r="K122" s="37">
        <v>244</v>
      </c>
      <c r="L122" s="37">
        <v>0</v>
      </c>
      <c r="M122" s="37">
        <f t="shared" si="79"/>
        <v>236.17000000000002</v>
      </c>
      <c r="N122" s="37">
        <v>236.17000000000002</v>
      </c>
      <c r="O122" s="37">
        <v>0</v>
      </c>
      <c r="P122" s="37">
        <v>0</v>
      </c>
      <c r="Q122" s="37">
        <v>0</v>
      </c>
      <c r="R122" s="37">
        <f t="shared" si="80"/>
        <v>6813.83</v>
      </c>
      <c r="S122" s="37">
        <f t="shared" si="81"/>
        <v>6569.83</v>
      </c>
      <c r="T122" s="37">
        <f t="shared" si="81"/>
        <v>0</v>
      </c>
      <c r="U122" s="37">
        <f t="shared" si="81"/>
        <v>244</v>
      </c>
      <c r="V122" s="37">
        <f t="shared" si="82"/>
        <v>0</v>
      </c>
      <c r="W122" s="38">
        <f t="shared" si="72"/>
        <v>3.3499290780141848E-2</v>
      </c>
      <c r="X122" s="38">
        <f t="shared" si="73"/>
        <v>3.4700264472524243E-2</v>
      </c>
      <c r="Y122" s="38"/>
      <c r="Z122" s="38">
        <f t="shared" si="74"/>
        <v>0</v>
      </c>
      <c r="AA122" s="38"/>
    </row>
    <row r="123" spans="1:27" ht="15.75" hidden="1" customHeight="1">
      <c r="A123" s="35" t="s">
        <v>45</v>
      </c>
      <c r="B123" s="36" t="s">
        <v>48</v>
      </c>
      <c r="C123" s="37">
        <f t="shared" si="76"/>
        <v>410</v>
      </c>
      <c r="D123" s="37">
        <f t="shared" si="77"/>
        <v>0</v>
      </c>
      <c r="E123" s="37">
        <v>0</v>
      </c>
      <c r="F123" s="37">
        <v>0</v>
      </c>
      <c r="G123" s="37">
        <v>0</v>
      </c>
      <c r="H123" s="37">
        <f t="shared" si="78"/>
        <v>410</v>
      </c>
      <c r="I123" s="37">
        <v>405</v>
      </c>
      <c r="J123" s="37">
        <v>0</v>
      </c>
      <c r="K123" s="37">
        <v>5</v>
      </c>
      <c r="L123" s="37">
        <v>0</v>
      </c>
      <c r="M123" s="37">
        <f t="shared" si="79"/>
        <v>0</v>
      </c>
      <c r="N123" s="37">
        <v>0</v>
      </c>
      <c r="O123" s="37">
        <v>0</v>
      </c>
      <c r="P123" s="37">
        <v>0</v>
      </c>
      <c r="Q123" s="37">
        <v>0</v>
      </c>
      <c r="R123" s="37">
        <f t="shared" si="80"/>
        <v>410</v>
      </c>
      <c r="S123" s="37">
        <f t="shared" si="81"/>
        <v>405</v>
      </c>
      <c r="T123" s="37">
        <f t="shared" si="81"/>
        <v>0</v>
      </c>
      <c r="U123" s="37">
        <f t="shared" si="81"/>
        <v>5</v>
      </c>
      <c r="V123" s="37">
        <f t="shared" si="82"/>
        <v>0</v>
      </c>
      <c r="W123" s="38">
        <f t="shared" si="72"/>
        <v>0</v>
      </c>
      <c r="X123" s="38">
        <f t="shared" si="73"/>
        <v>0</v>
      </c>
      <c r="Y123" s="38"/>
      <c r="Z123" s="38">
        <f t="shared" si="74"/>
        <v>0</v>
      </c>
      <c r="AA123" s="38"/>
    </row>
    <row r="124" spans="1:27" ht="24" hidden="1" customHeight="1">
      <c r="A124" s="35" t="s">
        <v>45</v>
      </c>
      <c r="B124" s="36" t="s">
        <v>49</v>
      </c>
      <c r="C124" s="37">
        <f t="shared" si="76"/>
        <v>410</v>
      </c>
      <c r="D124" s="37">
        <f t="shared" si="77"/>
        <v>0</v>
      </c>
      <c r="E124" s="37">
        <v>0</v>
      </c>
      <c r="F124" s="37">
        <v>0</v>
      </c>
      <c r="G124" s="37">
        <v>0</v>
      </c>
      <c r="H124" s="37">
        <f t="shared" si="78"/>
        <v>410</v>
      </c>
      <c r="I124" s="37">
        <v>405</v>
      </c>
      <c r="J124" s="37">
        <v>0</v>
      </c>
      <c r="K124" s="37">
        <v>5</v>
      </c>
      <c r="L124" s="37">
        <v>0</v>
      </c>
      <c r="M124" s="37">
        <f t="shared" si="79"/>
        <v>0</v>
      </c>
      <c r="N124" s="37">
        <v>0</v>
      </c>
      <c r="O124" s="37">
        <v>0</v>
      </c>
      <c r="P124" s="37">
        <v>0</v>
      </c>
      <c r="Q124" s="37">
        <v>0</v>
      </c>
      <c r="R124" s="37">
        <f t="shared" si="80"/>
        <v>410</v>
      </c>
      <c r="S124" s="37">
        <f t="shared" si="81"/>
        <v>405</v>
      </c>
      <c r="T124" s="37">
        <f t="shared" si="81"/>
        <v>0</v>
      </c>
      <c r="U124" s="37">
        <f t="shared" si="81"/>
        <v>5</v>
      </c>
      <c r="V124" s="37">
        <f t="shared" si="82"/>
        <v>0</v>
      </c>
      <c r="W124" s="38">
        <f t="shared" si="72"/>
        <v>0</v>
      </c>
      <c r="X124" s="38">
        <f t="shared" si="73"/>
        <v>0</v>
      </c>
      <c r="Y124" s="38"/>
      <c r="Z124" s="38">
        <f t="shared" si="74"/>
        <v>0</v>
      </c>
      <c r="AA124" s="38"/>
    </row>
    <row r="125" spans="1:27" ht="25.5" hidden="1" customHeight="1">
      <c r="A125" s="35" t="s">
        <v>45</v>
      </c>
      <c r="B125" s="36" t="s">
        <v>50</v>
      </c>
      <c r="C125" s="37">
        <f t="shared" si="76"/>
        <v>200</v>
      </c>
      <c r="D125" s="37">
        <f t="shared" si="77"/>
        <v>0</v>
      </c>
      <c r="E125" s="37">
        <v>0</v>
      </c>
      <c r="F125" s="37">
        <v>0</v>
      </c>
      <c r="G125" s="37">
        <v>0</v>
      </c>
      <c r="H125" s="37">
        <f t="shared" si="78"/>
        <v>200</v>
      </c>
      <c r="I125" s="37">
        <v>200</v>
      </c>
      <c r="J125" s="37">
        <v>0</v>
      </c>
      <c r="K125" s="37">
        <v>0</v>
      </c>
      <c r="L125" s="37">
        <v>0</v>
      </c>
      <c r="M125" s="37">
        <f t="shared" si="79"/>
        <v>0</v>
      </c>
      <c r="N125" s="37">
        <v>0</v>
      </c>
      <c r="O125" s="37">
        <v>0</v>
      </c>
      <c r="P125" s="37">
        <v>0</v>
      </c>
      <c r="Q125" s="37">
        <v>0</v>
      </c>
      <c r="R125" s="37">
        <f t="shared" si="80"/>
        <v>200</v>
      </c>
      <c r="S125" s="37">
        <f t="shared" si="81"/>
        <v>200</v>
      </c>
      <c r="T125" s="37">
        <f t="shared" si="81"/>
        <v>0</v>
      </c>
      <c r="U125" s="37">
        <f t="shared" si="81"/>
        <v>0</v>
      </c>
      <c r="V125" s="37">
        <f t="shared" si="82"/>
        <v>0</v>
      </c>
      <c r="W125" s="38">
        <f t="shared" si="72"/>
        <v>0</v>
      </c>
      <c r="X125" s="38">
        <f t="shared" si="73"/>
        <v>0</v>
      </c>
      <c r="Y125" s="38"/>
      <c r="Z125" s="38"/>
      <c r="AA125" s="38"/>
    </row>
    <row r="126" spans="1:27" ht="26.25" hidden="1" customHeight="1">
      <c r="A126" s="35" t="s">
        <v>45</v>
      </c>
      <c r="B126" s="36" t="s">
        <v>51</v>
      </c>
      <c r="C126" s="37">
        <f t="shared" si="76"/>
        <v>0</v>
      </c>
      <c r="D126" s="37">
        <f t="shared" si="77"/>
        <v>0</v>
      </c>
      <c r="E126" s="37">
        <v>0</v>
      </c>
      <c r="F126" s="37">
        <v>0</v>
      </c>
      <c r="G126" s="37">
        <v>0</v>
      </c>
      <c r="H126" s="37">
        <f t="shared" si="78"/>
        <v>0</v>
      </c>
      <c r="I126" s="37">
        <v>0</v>
      </c>
      <c r="J126" s="37">
        <v>0</v>
      </c>
      <c r="K126" s="37">
        <v>0</v>
      </c>
      <c r="L126" s="37">
        <v>0</v>
      </c>
      <c r="M126" s="37">
        <f t="shared" si="79"/>
        <v>0</v>
      </c>
      <c r="N126" s="37">
        <v>0</v>
      </c>
      <c r="O126" s="37">
        <v>0</v>
      </c>
      <c r="P126" s="37">
        <v>0</v>
      </c>
      <c r="Q126" s="37">
        <v>0</v>
      </c>
      <c r="R126" s="37">
        <f t="shared" si="80"/>
        <v>0</v>
      </c>
      <c r="S126" s="37">
        <f t="shared" si="81"/>
        <v>0</v>
      </c>
      <c r="T126" s="37">
        <f t="shared" si="81"/>
        <v>0</v>
      </c>
      <c r="U126" s="37">
        <f t="shared" si="81"/>
        <v>0</v>
      </c>
      <c r="V126" s="37">
        <f t="shared" si="82"/>
        <v>0</v>
      </c>
      <c r="W126" s="38"/>
      <c r="X126" s="38"/>
      <c r="Y126" s="38"/>
      <c r="Z126" s="38"/>
      <c r="AA126" s="38"/>
    </row>
    <row r="127" spans="1:27" ht="20.25" hidden="1" customHeight="1">
      <c r="A127" s="35" t="s">
        <v>45</v>
      </c>
      <c r="B127" s="36" t="s">
        <v>52</v>
      </c>
      <c r="C127" s="37">
        <f t="shared" si="76"/>
        <v>550</v>
      </c>
      <c r="D127" s="37">
        <f t="shared" si="77"/>
        <v>0</v>
      </c>
      <c r="E127" s="37">
        <v>0</v>
      </c>
      <c r="F127" s="37">
        <v>0</v>
      </c>
      <c r="G127" s="37">
        <v>0</v>
      </c>
      <c r="H127" s="37">
        <f t="shared" si="78"/>
        <v>550</v>
      </c>
      <c r="I127" s="37">
        <v>540</v>
      </c>
      <c r="J127" s="37">
        <v>0</v>
      </c>
      <c r="K127" s="37">
        <v>10</v>
      </c>
      <c r="L127" s="37">
        <v>0</v>
      </c>
      <c r="M127" s="37">
        <f t="shared" si="79"/>
        <v>75</v>
      </c>
      <c r="N127" s="37">
        <v>75</v>
      </c>
      <c r="O127" s="37">
        <v>0</v>
      </c>
      <c r="P127" s="37">
        <v>0</v>
      </c>
      <c r="Q127" s="37">
        <v>0</v>
      </c>
      <c r="R127" s="37">
        <f t="shared" si="80"/>
        <v>475</v>
      </c>
      <c r="S127" s="37">
        <f t="shared" si="81"/>
        <v>465</v>
      </c>
      <c r="T127" s="37">
        <f t="shared" si="81"/>
        <v>0</v>
      </c>
      <c r="U127" s="37">
        <f t="shared" si="81"/>
        <v>10</v>
      </c>
      <c r="V127" s="37">
        <f t="shared" si="82"/>
        <v>0</v>
      </c>
      <c r="W127" s="38">
        <f t="shared" si="72"/>
        <v>0.13636363636363635</v>
      </c>
      <c r="X127" s="38">
        <f t="shared" si="73"/>
        <v>0.1388888888888889</v>
      </c>
      <c r="Y127" s="38"/>
      <c r="Z127" s="38">
        <f t="shared" si="74"/>
        <v>0</v>
      </c>
      <c r="AA127" s="38"/>
    </row>
    <row r="128" spans="1:27" ht="15.75" hidden="1" customHeight="1">
      <c r="A128" s="35" t="s">
        <v>45</v>
      </c>
      <c r="B128" s="36" t="s">
        <v>53</v>
      </c>
      <c r="C128" s="37">
        <f t="shared" si="76"/>
        <v>3277</v>
      </c>
      <c r="D128" s="37">
        <f t="shared" si="77"/>
        <v>0</v>
      </c>
      <c r="E128" s="37">
        <v>0</v>
      </c>
      <c r="F128" s="37">
        <v>0</v>
      </c>
      <c r="G128" s="37">
        <v>0</v>
      </c>
      <c r="H128" s="37">
        <f t="shared" si="78"/>
        <v>3277</v>
      </c>
      <c r="I128" s="37">
        <v>3129</v>
      </c>
      <c r="J128" s="37">
        <v>0</v>
      </c>
      <c r="K128" s="37">
        <v>148</v>
      </c>
      <c r="L128" s="37">
        <v>0</v>
      </c>
      <c r="M128" s="37">
        <f t="shared" si="79"/>
        <v>224.31</v>
      </c>
      <c r="N128" s="37">
        <v>200.15</v>
      </c>
      <c r="O128" s="37">
        <v>0</v>
      </c>
      <c r="P128" s="37">
        <v>24.16</v>
      </c>
      <c r="Q128" s="37">
        <v>0</v>
      </c>
      <c r="R128" s="37">
        <f t="shared" si="80"/>
        <v>3052.69</v>
      </c>
      <c r="S128" s="37">
        <f t="shared" si="81"/>
        <v>2928.85</v>
      </c>
      <c r="T128" s="37">
        <f t="shared" si="81"/>
        <v>0</v>
      </c>
      <c r="U128" s="37">
        <f t="shared" si="81"/>
        <v>123.84</v>
      </c>
      <c r="V128" s="37">
        <f t="shared" si="82"/>
        <v>0</v>
      </c>
      <c r="W128" s="38">
        <f t="shared" si="72"/>
        <v>6.844980164784864E-2</v>
      </c>
      <c r="X128" s="38">
        <f t="shared" si="73"/>
        <v>6.3966123362096519E-2</v>
      </c>
      <c r="Y128" s="38"/>
      <c r="Z128" s="38">
        <f t="shared" si="74"/>
        <v>0.16324324324324324</v>
      </c>
      <c r="AA128" s="38"/>
    </row>
    <row r="129" spans="1:27" ht="15.75" hidden="1" customHeight="1">
      <c r="A129" s="35" t="s">
        <v>45</v>
      </c>
      <c r="B129" s="36" t="s">
        <v>54</v>
      </c>
      <c r="C129" s="37">
        <f t="shared" si="76"/>
        <v>1213</v>
      </c>
      <c r="D129" s="37">
        <f t="shared" si="77"/>
        <v>0</v>
      </c>
      <c r="E129" s="37">
        <v>0</v>
      </c>
      <c r="F129" s="37">
        <v>0</v>
      </c>
      <c r="G129" s="37">
        <v>0</v>
      </c>
      <c r="H129" s="37">
        <f t="shared" si="78"/>
        <v>1213</v>
      </c>
      <c r="I129" s="37">
        <v>866</v>
      </c>
      <c r="J129" s="37">
        <v>0</v>
      </c>
      <c r="K129" s="37">
        <v>347</v>
      </c>
      <c r="L129" s="37">
        <v>0</v>
      </c>
      <c r="M129" s="37">
        <f t="shared" si="79"/>
        <v>199</v>
      </c>
      <c r="N129" s="37">
        <v>199</v>
      </c>
      <c r="O129" s="37">
        <v>0</v>
      </c>
      <c r="P129" s="37">
        <v>0</v>
      </c>
      <c r="Q129" s="37">
        <v>0</v>
      </c>
      <c r="R129" s="37">
        <f t="shared" si="80"/>
        <v>1014</v>
      </c>
      <c r="S129" s="37">
        <f t="shared" si="81"/>
        <v>667</v>
      </c>
      <c r="T129" s="37">
        <f t="shared" si="81"/>
        <v>0</v>
      </c>
      <c r="U129" s="37">
        <f t="shared" si="81"/>
        <v>347</v>
      </c>
      <c r="V129" s="37">
        <f t="shared" si="82"/>
        <v>0</v>
      </c>
      <c r="W129" s="38">
        <f t="shared" si="72"/>
        <v>0.16405605935696621</v>
      </c>
      <c r="X129" s="38">
        <f t="shared" si="73"/>
        <v>0.22979214780600463</v>
      </c>
      <c r="Y129" s="38"/>
      <c r="Z129" s="38">
        <f t="shared" si="74"/>
        <v>0</v>
      </c>
      <c r="AA129" s="38"/>
    </row>
    <row r="130" spans="1:27" ht="15.75" hidden="1" customHeight="1">
      <c r="A130" s="35" t="s">
        <v>45</v>
      </c>
      <c r="B130" s="36" t="s">
        <v>55</v>
      </c>
      <c r="C130" s="37">
        <f t="shared" si="76"/>
        <v>335</v>
      </c>
      <c r="D130" s="37">
        <f t="shared" si="77"/>
        <v>0</v>
      </c>
      <c r="E130" s="37">
        <v>0</v>
      </c>
      <c r="F130" s="37">
        <v>0</v>
      </c>
      <c r="G130" s="37">
        <v>0</v>
      </c>
      <c r="H130" s="37">
        <f t="shared" si="78"/>
        <v>335</v>
      </c>
      <c r="I130" s="37">
        <v>300</v>
      </c>
      <c r="J130" s="37">
        <v>0</v>
      </c>
      <c r="K130" s="37">
        <v>35</v>
      </c>
      <c r="L130" s="37">
        <v>0</v>
      </c>
      <c r="M130" s="37">
        <f t="shared" si="79"/>
        <v>0</v>
      </c>
      <c r="N130" s="37">
        <v>0</v>
      </c>
      <c r="O130" s="37">
        <v>0</v>
      </c>
      <c r="P130" s="37">
        <v>0</v>
      </c>
      <c r="Q130" s="37">
        <v>0</v>
      </c>
      <c r="R130" s="37">
        <f t="shared" si="80"/>
        <v>335</v>
      </c>
      <c r="S130" s="37">
        <f t="shared" si="81"/>
        <v>300</v>
      </c>
      <c r="T130" s="37">
        <f t="shared" si="81"/>
        <v>0</v>
      </c>
      <c r="U130" s="37">
        <f t="shared" si="81"/>
        <v>35</v>
      </c>
      <c r="V130" s="37">
        <f t="shared" si="82"/>
        <v>0</v>
      </c>
      <c r="W130" s="38">
        <f t="shared" si="72"/>
        <v>0</v>
      </c>
      <c r="X130" s="38">
        <f t="shared" si="73"/>
        <v>0</v>
      </c>
      <c r="Y130" s="38"/>
      <c r="Z130" s="38">
        <f t="shared" si="74"/>
        <v>0</v>
      </c>
      <c r="AA130" s="38"/>
    </row>
    <row r="131" spans="1:27" ht="15.75" hidden="1" customHeight="1">
      <c r="A131" s="35" t="s">
        <v>45</v>
      </c>
      <c r="B131" s="36" t="s">
        <v>56</v>
      </c>
      <c r="C131" s="37">
        <f t="shared" si="76"/>
        <v>100</v>
      </c>
      <c r="D131" s="37">
        <f t="shared" si="77"/>
        <v>0</v>
      </c>
      <c r="E131" s="37">
        <v>0</v>
      </c>
      <c r="F131" s="37">
        <v>0</v>
      </c>
      <c r="G131" s="37">
        <v>0</v>
      </c>
      <c r="H131" s="37">
        <f t="shared" si="78"/>
        <v>100</v>
      </c>
      <c r="I131" s="37">
        <v>100</v>
      </c>
      <c r="J131" s="37">
        <v>0</v>
      </c>
      <c r="K131" s="37">
        <v>0</v>
      </c>
      <c r="L131" s="37">
        <v>0</v>
      </c>
      <c r="M131" s="37">
        <f t="shared" si="79"/>
        <v>0</v>
      </c>
      <c r="N131" s="37">
        <v>0</v>
      </c>
      <c r="O131" s="37">
        <v>0</v>
      </c>
      <c r="P131" s="37">
        <v>0</v>
      </c>
      <c r="Q131" s="37">
        <v>0</v>
      </c>
      <c r="R131" s="37">
        <f t="shared" si="80"/>
        <v>100</v>
      </c>
      <c r="S131" s="37">
        <f t="shared" si="81"/>
        <v>100</v>
      </c>
      <c r="T131" s="37">
        <f t="shared" si="81"/>
        <v>0</v>
      </c>
      <c r="U131" s="37">
        <f t="shared" si="81"/>
        <v>0</v>
      </c>
      <c r="V131" s="37">
        <f t="shared" si="82"/>
        <v>0</v>
      </c>
      <c r="W131" s="38">
        <f t="shared" si="72"/>
        <v>0</v>
      </c>
      <c r="X131" s="38">
        <f t="shared" si="73"/>
        <v>0</v>
      </c>
      <c r="Y131" s="38"/>
      <c r="Z131" s="38"/>
      <c r="AA131" s="38"/>
    </row>
    <row r="132" spans="1:27" ht="15.75" hidden="1" customHeight="1">
      <c r="A132" s="35" t="s">
        <v>45</v>
      </c>
      <c r="B132" s="36" t="s">
        <v>57</v>
      </c>
      <c r="C132" s="37">
        <f t="shared" si="76"/>
        <v>300</v>
      </c>
      <c r="D132" s="37">
        <f t="shared" si="77"/>
        <v>0</v>
      </c>
      <c r="E132" s="37">
        <v>0</v>
      </c>
      <c r="F132" s="37">
        <v>0</v>
      </c>
      <c r="G132" s="37">
        <v>0</v>
      </c>
      <c r="H132" s="37">
        <f t="shared" si="78"/>
        <v>300</v>
      </c>
      <c r="I132" s="37">
        <v>300</v>
      </c>
      <c r="J132" s="37">
        <v>0</v>
      </c>
      <c r="K132" s="37">
        <v>0</v>
      </c>
      <c r="L132" s="37">
        <v>0</v>
      </c>
      <c r="M132" s="37">
        <f t="shared" si="79"/>
        <v>0</v>
      </c>
      <c r="N132" s="37">
        <v>0</v>
      </c>
      <c r="O132" s="37">
        <v>0</v>
      </c>
      <c r="P132" s="37">
        <v>0</v>
      </c>
      <c r="Q132" s="37">
        <v>0</v>
      </c>
      <c r="R132" s="37">
        <f t="shared" si="80"/>
        <v>300</v>
      </c>
      <c r="S132" s="37">
        <f t="shared" si="81"/>
        <v>300</v>
      </c>
      <c r="T132" s="37">
        <f t="shared" si="81"/>
        <v>0</v>
      </c>
      <c r="U132" s="37">
        <f t="shared" si="81"/>
        <v>0</v>
      </c>
      <c r="V132" s="37">
        <f t="shared" si="82"/>
        <v>0</v>
      </c>
      <c r="W132" s="38">
        <f t="shared" si="72"/>
        <v>0</v>
      </c>
      <c r="X132" s="38">
        <f t="shared" si="73"/>
        <v>0</v>
      </c>
      <c r="Y132" s="38"/>
      <c r="Z132" s="38"/>
      <c r="AA132" s="38"/>
    </row>
    <row r="133" spans="1:27" ht="21" hidden="1">
      <c r="A133" s="35" t="s">
        <v>45</v>
      </c>
      <c r="B133" s="36" t="s">
        <v>58</v>
      </c>
      <c r="C133" s="37">
        <f t="shared" si="76"/>
        <v>145</v>
      </c>
      <c r="D133" s="37">
        <f t="shared" si="77"/>
        <v>0</v>
      </c>
      <c r="E133" s="37">
        <v>0</v>
      </c>
      <c r="F133" s="37">
        <v>0</v>
      </c>
      <c r="G133" s="37">
        <v>0</v>
      </c>
      <c r="H133" s="37">
        <f t="shared" si="78"/>
        <v>145</v>
      </c>
      <c r="I133" s="37">
        <v>139</v>
      </c>
      <c r="J133" s="37">
        <v>0</v>
      </c>
      <c r="K133" s="37">
        <v>6</v>
      </c>
      <c r="L133" s="37">
        <v>0</v>
      </c>
      <c r="M133" s="37">
        <f t="shared" si="79"/>
        <v>0</v>
      </c>
      <c r="N133" s="37">
        <v>0</v>
      </c>
      <c r="O133" s="37">
        <v>0</v>
      </c>
      <c r="P133" s="37">
        <v>0</v>
      </c>
      <c r="Q133" s="37">
        <v>0</v>
      </c>
      <c r="R133" s="37">
        <f t="shared" si="80"/>
        <v>145</v>
      </c>
      <c r="S133" s="37">
        <f t="shared" si="81"/>
        <v>139</v>
      </c>
      <c r="T133" s="37">
        <f t="shared" si="81"/>
        <v>0</v>
      </c>
      <c r="U133" s="37">
        <f t="shared" si="81"/>
        <v>6</v>
      </c>
      <c r="V133" s="37">
        <f t="shared" si="82"/>
        <v>0</v>
      </c>
      <c r="W133" s="38">
        <f t="shared" si="72"/>
        <v>0</v>
      </c>
      <c r="X133" s="38">
        <f t="shared" si="73"/>
        <v>0</v>
      </c>
      <c r="Y133" s="38"/>
      <c r="Z133" s="38">
        <f t="shared" si="74"/>
        <v>0</v>
      </c>
      <c r="AA133" s="38"/>
    </row>
    <row r="134" spans="1:27" ht="18.75" hidden="1" customHeight="1">
      <c r="A134" s="35" t="s">
        <v>45</v>
      </c>
      <c r="B134" s="36" t="s">
        <v>59</v>
      </c>
      <c r="C134" s="37">
        <f t="shared" si="76"/>
        <v>1186</v>
      </c>
      <c r="D134" s="37">
        <f t="shared" si="77"/>
        <v>0</v>
      </c>
      <c r="E134" s="37">
        <v>0</v>
      </c>
      <c r="F134" s="37">
        <v>0</v>
      </c>
      <c r="G134" s="37">
        <v>0</v>
      </c>
      <c r="H134" s="37">
        <f t="shared" si="78"/>
        <v>1186</v>
      </c>
      <c r="I134" s="37">
        <v>1141</v>
      </c>
      <c r="J134" s="37">
        <v>0</v>
      </c>
      <c r="K134" s="37">
        <v>45</v>
      </c>
      <c r="L134" s="37">
        <v>0</v>
      </c>
      <c r="M134" s="37">
        <f t="shared" si="79"/>
        <v>50</v>
      </c>
      <c r="N134" s="37">
        <v>50</v>
      </c>
      <c r="O134" s="37">
        <v>0</v>
      </c>
      <c r="P134" s="37">
        <v>0</v>
      </c>
      <c r="Q134" s="37">
        <v>0</v>
      </c>
      <c r="R134" s="37">
        <f t="shared" si="80"/>
        <v>1136</v>
      </c>
      <c r="S134" s="37">
        <f t="shared" si="81"/>
        <v>1091</v>
      </c>
      <c r="T134" s="37">
        <f t="shared" si="81"/>
        <v>0</v>
      </c>
      <c r="U134" s="37">
        <f t="shared" si="81"/>
        <v>45</v>
      </c>
      <c r="V134" s="37">
        <f t="shared" si="82"/>
        <v>0</v>
      </c>
      <c r="W134" s="38">
        <f t="shared" si="72"/>
        <v>4.2158516020236091E-2</v>
      </c>
      <c r="X134" s="38">
        <f t="shared" si="73"/>
        <v>4.3821209465381247E-2</v>
      </c>
      <c r="Y134" s="38"/>
      <c r="Z134" s="38">
        <f t="shared" si="74"/>
        <v>0</v>
      </c>
      <c r="AA134" s="38"/>
    </row>
    <row r="135" spans="1:27" ht="22.5" hidden="1" customHeight="1">
      <c r="A135" s="35" t="s">
        <v>45</v>
      </c>
      <c r="B135" s="36" t="s">
        <v>60</v>
      </c>
      <c r="C135" s="37">
        <f t="shared" si="76"/>
        <v>0</v>
      </c>
      <c r="D135" s="37">
        <f t="shared" si="77"/>
        <v>0</v>
      </c>
      <c r="E135" s="37">
        <v>0</v>
      </c>
      <c r="F135" s="37">
        <v>0</v>
      </c>
      <c r="G135" s="37">
        <v>0</v>
      </c>
      <c r="H135" s="37">
        <f t="shared" si="78"/>
        <v>0</v>
      </c>
      <c r="I135" s="37">
        <v>0</v>
      </c>
      <c r="J135" s="37">
        <v>0</v>
      </c>
      <c r="K135" s="37">
        <v>0</v>
      </c>
      <c r="L135" s="37">
        <v>0</v>
      </c>
      <c r="M135" s="37">
        <f t="shared" si="79"/>
        <v>0</v>
      </c>
      <c r="N135" s="37">
        <v>0</v>
      </c>
      <c r="O135" s="37">
        <v>0</v>
      </c>
      <c r="P135" s="37">
        <v>0</v>
      </c>
      <c r="Q135" s="37">
        <v>0</v>
      </c>
      <c r="R135" s="37">
        <f t="shared" si="80"/>
        <v>0</v>
      </c>
      <c r="S135" s="37">
        <f t="shared" si="81"/>
        <v>0</v>
      </c>
      <c r="T135" s="37">
        <f t="shared" si="81"/>
        <v>0</v>
      </c>
      <c r="U135" s="37">
        <f t="shared" si="81"/>
        <v>0</v>
      </c>
      <c r="V135" s="37">
        <f t="shared" si="82"/>
        <v>0</v>
      </c>
      <c r="W135" s="38"/>
      <c r="X135" s="38"/>
      <c r="Y135" s="38"/>
      <c r="Z135" s="38"/>
      <c r="AA135" s="38"/>
    </row>
    <row r="136" spans="1:27" s="12" customFormat="1" ht="15.75" customHeight="1">
      <c r="A136" s="31" t="s">
        <v>71</v>
      </c>
      <c r="B136" s="32" t="s">
        <v>72</v>
      </c>
      <c r="C136" s="33">
        <f>+C137+C138</f>
        <v>28653</v>
      </c>
      <c r="D136" s="33">
        <f t="shared" ref="D136:V136" si="83">+D137+D138</f>
        <v>198</v>
      </c>
      <c r="E136" s="33">
        <f t="shared" si="83"/>
        <v>198</v>
      </c>
      <c r="F136" s="33">
        <f t="shared" si="83"/>
        <v>0</v>
      </c>
      <c r="G136" s="33">
        <f t="shared" si="83"/>
        <v>0</v>
      </c>
      <c r="H136" s="33">
        <f t="shared" si="83"/>
        <v>28455</v>
      </c>
      <c r="I136" s="33">
        <f t="shared" si="83"/>
        <v>17095</v>
      </c>
      <c r="J136" s="33">
        <f t="shared" si="83"/>
        <v>0</v>
      </c>
      <c r="K136" s="33">
        <f t="shared" si="83"/>
        <v>0</v>
      </c>
      <c r="L136" s="33">
        <f t="shared" si="83"/>
        <v>11360</v>
      </c>
      <c r="M136" s="33">
        <f t="shared" si="83"/>
        <v>11022.74</v>
      </c>
      <c r="N136" s="33">
        <f t="shared" si="83"/>
        <v>5975.74</v>
      </c>
      <c r="O136" s="33">
        <f t="shared" si="83"/>
        <v>0</v>
      </c>
      <c r="P136" s="33">
        <f t="shared" si="83"/>
        <v>0</v>
      </c>
      <c r="Q136" s="33">
        <f t="shared" si="83"/>
        <v>5047</v>
      </c>
      <c r="R136" s="33">
        <f t="shared" si="83"/>
        <v>17630.260000000002</v>
      </c>
      <c r="S136" s="33">
        <f t="shared" si="83"/>
        <v>11317.26</v>
      </c>
      <c r="T136" s="33">
        <f t="shared" si="83"/>
        <v>0</v>
      </c>
      <c r="U136" s="33">
        <f t="shared" si="83"/>
        <v>0</v>
      </c>
      <c r="V136" s="33">
        <f t="shared" si="83"/>
        <v>6313</v>
      </c>
      <c r="W136" s="34">
        <f>M136/C136</f>
        <v>0.38469758838516038</v>
      </c>
      <c r="X136" s="34">
        <f>N136/(E136+I136)</f>
        <v>0.34555831839472617</v>
      </c>
      <c r="Y136" s="34"/>
      <c r="Z136" s="34"/>
      <c r="AA136" s="34">
        <f>Q136/L136</f>
        <v>0.44427816901408451</v>
      </c>
    </row>
    <row r="137" spans="1:27" ht="18.75" customHeight="1">
      <c r="A137" s="35" t="s">
        <v>42</v>
      </c>
      <c r="B137" s="36" t="s">
        <v>43</v>
      </c>
      <c r="C137" s="37">
        <f>+D137+H137</f>
        <v>18798</v>
      </c>
      <c r="D137" s="37">
        <f>SUM(E137:G137)</f>
        <v>198</v>
      </c>
      <c r="E137" s="37">
        <v>198</v>
      </c>
      <c r="F137" s="37">
        <v>0</v>
      </c>
      <c r="G137" s="37">
        <v>0</v>
      </c>
      <c r="H137" s="37">
        <f>SUM(I137:L137)</f>
        <v>18600</v>
      </c>
      <c r="I137" s="37">
        <v>7240</v>
      </c>
      <c r="J137" s="37">
        <v>0</v>
      </c>
      <c r="K137" s="37">
        <v>0</v>
      </c>
      <c r="L137" s="37">
        <v>11360</v>
      </c>
      <c r="M137" s="37">
        <f>SUM(N137:Q137)</f>
        <v>8776</v>
      </c>
      <c r="N137" s="37">
        <v>3729</v>
      </c>
      <c r="O137" s="37">
        <v>0</v>
      </c>
      <c r="P137" s="37">
        <v>0</v>
      </c>
      <c r="Q137" s="37">
        <v>5047</v>
      </c>
      <c r="R137" s="37">
        <f>SUM(S137:V137)</f>
        <v>10022</v>
      </c>
      <c r="S137" s="37">
        <f>(E137+I137)-N137</f>
        <v>3709</v>
      </c>
      <c r="T137" s="37">
        <f>(F137+J137)-O137</f>
        <v>0</v>
      </c>
      <c r="U137" s="37">
        <f>(G137+K137)-P137</f>
        <v>0</v>
      </c>
      <c r="V137" s="37">
        <f>L137-Q137</f>
        <v>6313</v>
      </c>
      <c r="W137" s="38">
        <f t="shared" ref="W137:W153" si="84">M137/C137</f>
        <v>0.46685817640174487</v>
      </c>
      <c r="X137" s="38">
        <f t="shared" ref="X137:X153" si="85">N137/(E137+I137)</f>
        <v>0.50134444743210538</v>
      </c>
      <c r="Y137" s="38"/>
      <c r="Z137" s="38"/>
      <c r="AA137" s="38">
        <f>Q137/L137</f>
        <v>0.44427816901408451</v>
      </c>
    </row>
    <row r="138" spans="1:27" ht="15.75" customHeight="1">
      <c r="A138" s="35" t="s">
        <v>42</v>
      </c>
      <c r="B138" s="36" t="s">
        <v>44</v>
      </c>
      <c r="C138" s="37">
        <f t="shared" ref="C138:V138" si="86">SUM(C139:C153)</f>
        <v>9855</v>
      </c>
      <c r="D138" s="37">
        <f t="shared" si="86"/>
        <v>0</v>
      </c>
      <c r="E138" s="37">
        <f t="shared" si="86"/>
        <v>0</v>
      </c>
      <c r="F138" s="37">
        <f t="shared" si="86"/>
        <v>0</v>
      </c>
      <c r="G138" s="37">
        <f t="shared" si="86"/>
        <v>0</v>
      </c>
      <c r="H138" s="37">
        <f t="shared" si="86"/>
        <v>9855</v>
      </c>
      <c r="I138" s="37">
        <f t="shared" si="86"/>
        <v>9855</v>
      </c>
      <c r="J138" s="37">
        <f t="shared" si="86"/>
        <v>0</v>
      </c>
      <c r="K138" s="37">
        <f t="shared" si="86"/>
        <v>0</v>
      </c>
      <c r="L138" s="37">
        <f t="shared" si="86"/>
        <v>0</v>
      </c>
      <c r="M138" s="37">
        <f t="shared" si="86"/>
        <v>2246.7399999999998</v>
      </c>
      <c r="N138" s="37">
        <f t="shared" si="86"/>
        <v>2246.7399999999998</v>
      </c>
      <c r="O138" s="37">
        <f t="shared" si="86"/>
        <v>0</v>
      </c>
      <c r="P138" s="37">
        <f t="shared" si="86"/>
        <v>0</v>
      </c>
      <c r="Q138" s="37">
        <f t="shared" si="86"/>
        <v>0</v>
      </c>
      <c r="R138" s="37">
        <f t="shared" si="86"/>
        <v>7608.26</v>
      </c>
      <c r="S138" s="37">
        <f t="shared" si="86"/>
        <v>7608.26</v>
      </c>
      <c r="T138" s="37">
        <f t="shared" si="86"/>
        <v>0</v>
      </c>
      <c r="U138" s="37">
        <f t="shared" si="86"/>
        <v>0</v>
      </c>
      <c r="V138" s="37">
        <f t="shared" si="86"/>
        <v>0</v>
      </c>
      <c r="W138" s="38">
        <f t="shared" si="84"/>
        <v>0.22797970573313037</v>
      </c>
      <c r="X138" s="38">
        <f t="shared" si="85"/>
        <v>0.22797970573313037</v>
      </c>
      <c r="Y138" s="38"/>
      <c r="Z138" s="38"/>
      <c r="AA138" s="38"/>
    </row>
    <row r="139" spans="1:27" ht="15.75" hidden="1" customHeight="1">
      <c r="A139" s="35" t="s">
        <v>45</v>
      </c>
      <c r="B139" s="36" t="s">
        <v>46</v>
      </c>
      <c r="C139" s="37">
        <f t="shared" ref="C139:C153" si="87">+D139+H139</f>
        <v>2900</v>
      </c>
      <c r="D139" s="37">
        <f t="shared" ref="D139:D153" si="88">SUM(E139:G139)</f>
        <v>0</v>
      </c>
      <c r="E139" s="37">
        <v>0</v>
      </c>
      <c r="F139" s="37">
        <v>0</v>
      </c>
      <c r="G139" s="37">
        <v>0</v>
      </c>
      <c r="H139" s="37">
        <f t="shared" ref="H139:H153" si="89">SUM(I139:L139)</f>
        <v>2900</v>
      </c>
      <c r="I139" s="37">
        <v>2900</v>
      </c>
      <c r="J139" s="37">
        <v>0</v>
      </c>
      <c r="K139" s="37">
        <v>0</v>
      </c>
      <c r="L139" s="37">
        <v>0</v>
      </c>
      <c r="M139" s="37">
        <f t="shared" ref="M139:M153" si="90">SUM(N139:Q139)</f>
        <v>1041.3799999999999</v>
      </c>
      <c r="N139" s="37">
        <v>1041.3799999999999</v>
      </c>
      <c r="O139" s="37">
        <v>0</v>
      </c>
      <c r="P139" s="37">
        <v>0</v>
      </c>
      <c r="Q139" s="37">
        <v>0</v>
      </c>
      <c r="R139" s="37">
        <f t="shared" ref="R139:R153" si="91">SUM(S139:V139)</f>
        <v>1858.6200000000001</v>
      </c>
      <c r="S139" s="37">
        <f t="shared" ref="S139:U153" si="92">(E139+I139)-N139</f>
        <v>1858.6200000000001</v>
      </c>
      <c r="T139" s="37">
        <f t="shared" si="92"/>
        <v>0</v>
      </c>
      <c r="U139" s="37">
        <f t="shared" si="92"/>
        <v>0</v>
      </c>
      <c r="V139" s="37">
        <f t="shared" ref="V139:V153" si="93">L139-Q139</f>
        <v>0</v>
      </c>
      <c r="W139" s="38">
        <f t="shared" si="84"/>
        <v>0.3590965517241379</v>
      </c>
      <c r="X139" s="38">
        <f t="shared" si="85"/>
        <v>0.3590965517241379</v>
      </c>
      <c r="Y139" s="38"/>
      <c r="Z139" s="38"/>
      <c r="AA139" s="38"/>
    </row>
    <row r="140" spans="1:27" ht="15.75" hidden="1" customHeight="1">
      <c r="A140" s="35" t="s">
        <v>45</v>
      </c>
      <c r="B140" s="36" t="s">
        <v>47</v>
      </c>
      <c r="C140" s="37">
        <f t="shared" si="87"/>
        <v>2130</v>
      </c>
      <c r="D140" s="37">
        <f t="shared" si="88"/>
        <v>0</v>
      </c>
      <c r="E140" s="37">
        <v>0</v>
      </c>
      <c r="F140" s="37">
        <v>0</v>
      </c>
      <c r="G140" s="37">
        <v>0</v>
      </c>
      <c r="H140" s="37">
        <f t="shared" si="89"/>
        <v>2130</v>
      </c>
      <c r="I140" s="37">
        <v>2130</v>
      </c>
      <c r="J140" s="37">
        <v>0</v>
      </c>
      <c r="K140" s="37">
        <v>0</v>
      </c>
      <c r="L140" s="37">
        <v>0</v>
      </c>
      <c r="M140" s="37">
        <f t="shared" si="90"/>
        <v>393.4</v>
      </c>
      <c r="N140" s="37">
        <v>393.4</v>
      </c>
      <c r="O140" s="37">
        <v>0</v>
      </c>
      <c r="P140" s="37">
        <v>0</v>
      </c>
      <c r="Q140" s="37">
        <v>0</v>
      </c>
      <c r="R140" s="37">
        <f t="shared" si="91"/>
        <v>1736.6</v>
      </c>
      <c r="S140" s="37">
        <f t="shared" si="92"/>
        <v>1736.6</v>
      </c>
      <c r="T140" s="37">
        <f t="shared" si="92"/>
        <v>0</v>
      </c>
      <c r="U140" s="37">
        <f t="shared" si="92"/>
        <v>0</v>
      </c>
      <c r="V140" s="37">
        <f t="shared" si="93"/>
        <v>0</v>
      </c>
      <c r="W140" s="38">
        <f t="shared" si="84"/>
        <v>0.18469483568075115</v>
      </c>
      <c r="X140" s="38">
        <f t="shared" si="85"/>
        <v>0.18469483568075115</v>
      </c>
      <c r="Y140" s="38"/>
      <c r="Z140" s="38"/>
      <c r="AA140" s="38"/>
    </row>
    <row r="141" spans="1:27" ht="15.75" hidden="1" customHeight="1">
      <c r="A141" s="35" t="s">
        <v>45</v>
      </c>
      <c r="B141" s="36" t="s">
        <v>48</v>
      </c>
      <c r="C141" s="37">
        <f t="shared" si="87"/>
        <v>255</v>
      </c>
      <c r="D141" s="37">
        <f t="shared" si="88"/>
        <v>0</v>
      </c>
      <c r="E141" s="37">
        <v>0</v>
      </c>
      <c r="F141" s="37">
        <v>0</v>
      </c>
      <c r="G141" s="37">
        <v>0</v>
      </c>
      <c r="H141" s="37">
        <f t="shared" si="89"/>
        <v>255</v>
      </c>
      <c r="I141" s="37">
        <v>255</v>
      </c>
      <c r="J141" s="37">
        <v>0</v>
      </c>
      <c r="K141" s="37">
        <v>0</v>
      </c>
      <c r="L141" s="37">
        <v>0</v>
      </c>
      <c r="M141" s="37">
        <f t="shared" si="90"/>
        <v>7.5</v>
      </c>
      <c r="N141" s="37">
        <v>7.5</v>
      </c>
      <c r="O141" s="37">
        <v>0</v>
      </c>
      <c r="P141" s="37">
        <v>0</v>
      </c>
      <c r="Q141" s="37">
        <v>0</v>
      </c>
      <c r="R141" s="37">
        <f t="shared" si="91"/>
        <v>247.5</v>
      </c>
      <c r="S141" s="37">
        <f t="shared" si="92"/>
        <v>247.5</v>
      </c>
      <c r="T141" s="37">
        <f t="shared" si="92"/>
        <v>0</v>
      </c>
      <c r="U141" s="37">
        <f t="shared" si="92"/>
        <v>0</v>
      </c>
      <c r="V141" s="37">
        <f t="shared" si="93"/>
        <v>0</v>
      </c>
      <c r="W141" s="38">
        <f t="shared" si="84"/>
        <v>2.9411764705882353E-2</v>
      </c>
      <c r="X141" s="38">
        <f t="shared" si="85"/>
        <v>2.9411764705882353E-2</v>
      </c>
      <c r="Y141" s="38"/>
      <c r="Z141" s="38"/>
      <c r="AA141" s="38"/>
    </row>
    <row r="142" spans="1:27" ht="24" hidden="1" customHeight="1">
      <c r="A142" s="35" t="s">
        <v>45</v>
      </c>
      <c r="B142" s="36" t="s">
        <v>49</v>
      </c>
      <c r="C142" s="37">
        <f t="shared" si="87"/>
        <v>255</v>
      </c>
      <c r="D142" s="37">
        <f t="shared" si="88"/>
        <v>0</v>
      </c>
      <c r="E142" s="37">
        <v>0</v>
      </c>
      <c r="F142" s="37">
        <v>0</v>
      </c>
      <c r="G142" s="37">
        <v>0</v>
      </c>
      <c r="H142" s="37">
        <f t="shared" si="89"/>
        <v>255</v>
      </c>
      <c r="I142" s="37">
        <v>255</v>
      </c>
      <c r="J142" s="37">
        <v>0</v>
      </c>
      <c r="K142" s="37">
        <v>0</v>
      </c>
      <c r="L142" s="37">
        <v>0</v>
      </c>
      <c r="M142" s="37">
        <f t="shared" si="90"/>
        <v>7.5</v>
      </c>
      <c r="N142" s="37">
        <v>7.5</v>
      </c>
      <c r="O142" s="37">
        <v>0</v>
      </c>
      <c r="P142" s="37">
        <v>0</v>
      </c>
      <c r="Q142" s="37">
        <v>0</v>
      </c>
      <c r="R142" s="37">
        <f t="shared" si="91"/>
        <v>247.5</v>
      </c>
      <c r="S142" s="37">
        <f t="shared" si="92"/>
        <v>247.5</v>
      </c>
      <c r="T142" s="37">
        <f t="shared" si="92"/>
        <v>0</v>
      </c>
      <c r="U142" s="37">
        <f t="shared" si="92"/>
        <v>0</v>
      </c>
      <c r="V142" s="37">
        <f t="shared" si="93"/>
        <v>0</v>
      </c>
      <c r="W142" s="38">
        <f t="shared" si="84"/>
        <v>2.9411764705882353E-2</v>
      </c>
      <c r="X142" s="38">
        <f t="shared" si="85"/>
        <v>2.9411764705882353E-2</v>
      </c>
      <c r="Y142" s="38"/>
      <c r="Z142" s="38"/>
      <c r="AA142" s="38"/>
    </row>
    <row r="143" spans="1:27" ht="25.5" hidden="1" customHeight="1">
      <c r="A143" s="35" t="s">
        <v>45</v>
      </c>
      <c r="B143" s="36" t="s">
        <v>50</v>
      </c>
      <c r="C143" s="37">
        <f t="shared" si="87"/>
        <v>200</v>
      </c>
      <c r="D143" s="37">
        <f t="shared" si="88"/>
        <v>0</v>
      </c>
      <c r="E143" s="37">
        <v>0</v>
      </c>
      <c r="F143" s="37">
        <v>0</v>
      </c>
      <c r="G143" s="37">
        <v>0</v>
      </c>
      <c r="H143" s="37">
        <f t="shared" si="89"/>
        <v>200</v>
      </c>
      <c r="I143" s="37">
        <v>200</v>
      </c>
      <c r="J143" s="37">
        <v>0</v>
      </c>
      <c r="K143" s="37">
        <v>0</v>
      </c>
      <c r="L143" s="37">
        <v>0</v>
      </c>
      <c r="M143" s="37">
        <f t="shared" si="90"/>
        <v>0</v>
      </c>
      <c r="N143" s="37">
        <v>0</v>
      </c>
      <c r="O143" s="37">
        <v>0</v>
      </c>
      <c r="P143" s="37">
        <v>0</v>
      </c>
      <c r="Q143" s="37">
        <v>0</v>
      </c>
      <c r="R143" s="37">
        <f t="shared" si="91"/>
        <v>200</v>
      </c>
      <c r="S143" s="37">
        <f t="shared" si="92"/>
        <v>200</v>
      </c>
      <c r="T143" s="37">
        <f t="shared" si="92"/>
        <v>0</v>
      </c>
      <c r="U143" s="37">
        <f t="shared" si="92"/>
        <v>0</v>
      </c>
      <c r="V143" s="37">
        <f t="shared" si="93"/>
        <v>0</v>
      </c>
      <c r="W143" s="38">
        <f t="shared" si="84"/>
        <v>0</v>
      </c>
      <c r="X143" s="38">
        <f t="shared" si="85"/>
        <v>0</v>
      </c>
      <c r="Y143" s="38"/>
      <c r="Z143" s="38"/>
      <c r="AA143" s="38"/>
    </row>
    <row r="144" spans="1:27" ht="26.25" hidden="1" customHeight="1">
      <c r="A144" s="35" t="s">
        <v>45</v>
      </c>
      <c r="B144" s="36" t="s">
        <v>51</v>
      </c>
      <c r="C144" s="37">
        <f t="shared" si="87"/>
        <v>0</v>
      </c>
      <c r="D144" s="37">
        <f t="shared" si="88"/>
        <v>0</v>
      </c>
      <c r="E144" s="37">
        <v>0</v>
      </c>
      <c r="F144" s="37">
        <v>0</v>
      </c>
      <c r="G144" s="37">
        <v>0</v>
      </c>
      <c r="H144" s="37">
        <f t="shared" si="89"/>
        <v>0</v>
      </c>
      <c r="I144" s="37">
        <v>0</v>
      </c>
      <c r="J144" s="37">
        <v>0</v>
      </c>
      <c r="K144" s="37">
        <v>0</v>
      </c>
      <c r="L144" s="37">
        <v>0</v>
      </c>
      <c r="M144" s="37">
        <f t="shared" si="90"/>
        <v>0</v>
      </c>
      <c r="N144" s="37">
        <v>0</v>
      </c>
      <c r="O144" s="37">
        <v>0</v>
      </c>
      <c r="P144" s="37">
        <v>0</v>
      </c>
      <c r="Q144" s="37">
        <v>0</v>
      </c>
      <c r="R144" s="37">
        <f t="shared" si="91"/>
        <v>0</v>
      </c>
      <c r="S144" s="37">
        <f t="shared" si="92"/>
        <v>0</v>
      </c>
      <c r="T144" s="37">
        <f t="shared" si="92"/>
        <v>0</v>
      </c>
      <c r="U144" s="37">
        <f t="shared" si="92"/>
        <v>0</v>
      </c>
      <c r="V144" s="37">
        <f t="shared" si="93"/>
        <v>0</v>
      </c>
      <c r="W144" s="38"/>
      <c r="X144" s="38"/>
      <c r="Y144" s="38"/>
      <c r="Z144" s="38"/>
      <c r="AA144" s="38"/>
    </row>
    <row r="145" spans="1:27" ht="20.25" hidden="1" customHeight="1">
      <c r="A145" s="35" t="s">
        <v>45</v>
      </c>
      <c r="B145" s="36" t="s">
        <v>52</v>
      </c>
      <c r="C145" s="37">
        <f t="shared" si="87"/>
        <v>340</v>
      </c>
      <c r="D145" s="37">
        <f t="shared" si="88"/>
        <v>0</v>
      </c>
      <c r="E145" s="37">
        <v>0</v>
      </c>
      <c r="F145" s="37">
        <v>0</v>
      </c>
      <c r="G145" s="37">
        <v>0</v>
      </c>
      <c r="H145" s="37">
        <f t="shared" si="89"/>
        <v>340</v>
      </c>
      <c r="I145" s="37">
        <v>340</v>
      </c>
      <c r="J145" s="37">
        <v>0</v>
      </c>
      <c r="K145" s="37">
        <v>0</v>
      </c>
      <c r="L145" s="37">
        <v>0</v>
      </c>
      <c r="M145" s="37">
        <f t="shared" si="90"/>
        <v>83.8</v>
      </c>
      <c r="N145" s="37">
        <v>83.8</v>
      </c>
      <c r="O145" s="37">
        <v>0</v>
      </c>
      <c r="P145" s="37">
        <v>0</v>
      </c>
      <c r="Q145" s="37">
        <v>0</v>
      </c>
      <c r="R145" s="37">
        <f t="shared" si="91"/>
        <v>256.2</v>
      </c>
      <c r="S145" s="37">
        <f t="shared" si="92"/>
        <v>256.2</v>
      </c>
      <c r="T145" s="37">
        <f t="shared" si="92"/>
        <v>0</v>
      </c>
      <c r="U145" s="37">
        <f t="shared" si="92"/>
        <v>0</v>
      </c>
      <c r="V145" s="37">
        <f t="shared" si="93"/>
        <v>0</v>
      </c>
      <c r="W145" s="38">
        <f t="shared" si="84"/>
        <v>0.24647058823529411</v>
      </c>
      <c r="X145" s="38">
        <f t="shared" si="85"/>
        <v>0.24647058823529411</v>
      </c>
      <c r="Y145" s="38"/>
      <c r="Z145" s="38"/>
      <c r="AA145" s="38"/>
    </row>
    <row r="146" spans="1:27" ht="15.75" hidden="1" customHeight="1">
      <c r="A146" s="35" t="s">
        <v>45</v>
      </c>
      <c r="B146" s="36" t="s">
        <v>53</v>
      </c>
      <c r="C146" s="37">
        <f t="shared" si="87"/>
        <v>1020</v>
      </c>
      <c r="D146" s="37">
        <f t="shared" si="88"/>
        <v>0</v>
      </c>
      <c r="E146" s="37">
        <v>0</v>
      </c>
      <c r="F146" s="37">
        <v>0</v>
      </c>
      <c r="G146" s="37">
        <v>0</v>
      </c>
      <c r="H146" s="37">
        <f t="shared" si="89"/>
        <v>1020</v>
      </c>
      <c r="I146" s="37">
        <v>1020</v>
      </c>
      <c r="J146" s="37">
        <v>0</v>
      </c>
      <c r="K146" s="37">
        <v>0</v>
      </c>
      <c r="L146" s="37">
        <v>0</v>
      </c>
      <c r="M146" s="37">
        <f t="shared" si="90"/>
        <v>389.95000000000005</v>
      </c>
      <c r="N146" s="37">
        <v>389.95000000000005</v>
      </c>
      <c r="O146" s="37">
        <v>0</v>
      </c>
      <c r="P146" s="37">
        <v>0</v>
      </c>
      <c r="Q146" s="37">
        <v>0</v>
      </c>
      <c r="R146" s="37">
        <f t="shared" si="91"/>
        <v>630.04999999999995</v>
      </c>
      <c r="S146" s="37">
        <f t="shared" si="92"/>
        <v>630.04999999999995</v>
      </c>
      <c r="T146" s="37">
        <f t="shared" si="92"/>
        <v>0</v>
      </c>
      <c r="U146" s="37">
        <f t="shared" si="92"/>
        <v>0</v>
      </c>
      <c r="V146" s="37">
        <f t="shared" si="93"/>
        <v>0</v>
      </c>
      <c r="W146" s="38">
        <f t="shared" si="84"/>
        <v>0.38230392156862747</v>
      </c>
      <c r="X146" s="38">
        <f t="shared" si="85"/>
        <v>0.38230392156862747</v>
      </c>
      <c r="Y146" s="38"/>
      <c r="Z146" s="38"/>
      <c r="AA146" s="38"/>
    </row>
    <row r="147" spans="1:27" ht="15.75" hidden="1" customHeight="1">
      <c r="A147" s="35" t="s">
        <v>45</v>
      </c>
      <c r="B147" s="36" t="s">
        <v>54</v>
      </c>
      <c r="C147" s="37">
        <f t="shared" si="87"/>
        <v>586</v>
      </c>
      <c r="D147" s="37">
        <f t="shared" si="88"/>
        <v>0</v>
      </c>
      <c r="E147" s="37">
        <v>0</v>
      </c>
      <c r="F147" s="37">
        <v>0</v>
      </c>
      <c r="G147" s="37">
        <v>0</v>
      </c>
      <c r="H147" s="37">
        <f t="shared" si="89"/>
        <v>586</v>
      </c>
      <c r="I147" s="37">
        <v>586</v>
      </c>
      <c r="J147" s="37">
        <v>0</v>
      </c>
      <c r="K147" s="37">
        <v>0</v>
      </c>
      <c r="L147" s="37">
        <v>0</v>
      </c>
      <c r="M147" s="37">
        <f t="shared" si="90"/>
        <v>240</v>
      </c>
      <c r="N147" s="37">
        <v>240</v>
      </c>
      <c r="O147" s="37">
        <v>0</v>
      </c>
      <c r="P147" s="37">
        <v>0</v>
      </c>
      <c r="Q147" s="37">
        <v>0</v>
      </c>
      <c r="R147" s="37">
        <f t="shared" si="91"/>
        <v>346</v>
      </c>
      <c r="S147" s="37">
        <f t="shared" si="92"/>
        <v>346</v>
      </c>
      <c r="T147" s="37">
        <f t="shared" si="92"/>
        <v>0</v>
      </c>
      <c r="U147" s="37">
        <f t="shared" si="92"/>
        <v>0</v>
      </c>
      <c r="V147" s="37">
        <f t="shared" si="93"/>
        <v>0</v>
      </c>
      <c r="W147" s="38">
        <f t="shared" si="84"/>
        <v>0.40955631399317405</v>
      </c>
      <c r="X147" s="38">
        <f t="shared" si="85"/>
        <v>0.40955631399317405</v>
      </c>
      <c r="Y147" s="38"/>
      <c r="Z147" s="38"/>
      <c r="AA147" s="38"/>
    </row>
    <row r="148" spans="1:27" ht="15.75" hidden="1" customHeight="1">
      <c r="A148" s="35" t="s">
        <v>45</v>
      </c>
      <c r="B148" s="36" t="s">
        <v>55</v>
      </c>
      <c r="C148" s="37">
        <f t="shared" si="87"/>
        <v>600</v>
      </c>
      <c r="D148" s="37">
        <f t="shared" si="88"/>
        <v>0</v>
      </c>
      <c r="E148" s="37">
        <v>0</v>
      </c>
      <c r="F148" s="37">
        <v>0</v>
      </c>
      <c r="G148" s="37">
        <v>0</v>
      </c>
      <c r="H148" s="37">
        <f t="shared" si="89"/>
        <v>600</v>
      </c>
      <c r="I148" s="37">
        <v>600</v>
      </c>
      <c r="J148" s="37">
        <v>0</v>
      </c>
      <c r="K148" s="37">
        <v>0</v>
      </c>
      <c r="L148" s="37">
        <v>0</v>
      </c>
      <c r="M148" s="37">
        <f t="shared" si="90"/>
        <v>0</v>
      </c>
      <c r="N148" s="37">
        <v>0</v>
      </c>
      <c r="O148" s="37">
        <v>0</v>
      </c>
      <c r="P148" s="37">
        <v>0</v>
      </c>
      <c r="Q148" s="37">
        <v>0</v>
      </c>
      <c r="R148" s="37">
        <f t="shared" si="91"/>
        <v>600</v>
      </c>
      <c r="S148" s="37">
        <f t="shared" si="92"/>
        <v>600</v>
      </c>
      <c r="T148" s="37">
        <f t="shared" si="92"/>
        <v>0</v>
      </c>
      <c r="U148" s="37">
        <f t="shared" si="92"/>
        <v>0</v>
      </c>
      <c r="V148" s="37">
        <f t="shared" si="93"/>
        <v>0</v>
      </c>
      <c r="W148" s="38">
        <f t="shared" si="84"/>
        <v>0</v>
      </c>
      <c r="X148" s="38">
        <f t="shared" si="85"/>
        <v>0</v>
      </c>
      <c r="Y148" s="38"/>
      <c r="Z148" s="38"/>
      <c r="AA148" s="38"/>
    </row>
    <row r="149" spans="1:27" ht="15.75" hidden="1" customHeight="1">
      <c r="A149" s="35" t="s">
        <v>45</v>
      </c>
      <c r="B149" s="36" t="s">
        <v>56</v>
      </c>
      <c r="C149" s="37">
        <f t="shared" si="87"/>
        <v>100</v>
      </c>
      <c r="D149" s="37">
        <f t="shared" si="88"/>
        <v>0</v>
      </c>
      <c r="E149" s="37">
        <v>0</v>
      </c>
      <c r="F149" s="37">
        <v>0</v>
      </c>
      <c r="G149" s="37">
        <v>0</v>
      </c>
      <c r="H149" s="37">
        <f t="shared" si="89"/>
        <v>100</v>
      </c>
      <c r="I149" s="37">
        <v>100</v>
      </c>
      <c r="J149" s="37">
        <v>0</v>
      </c>
      <c r="K149" s="37">
        <v>0</v>
      </c>
      <c r="L149" s="37">
        <v>0</v>
      </c>
      <c r="M149" s="37">
        <f t="shared" si="90"/>
        <v>0</v>
      </c>
      <c r="N149" s="37">
        <v>0</v>
      </c>
      <c r="O149" s="37">
        <v>0</v>
      </c>
      <c r="P149" s="37">
        <v>0</v>
      </c>
      <c r="Q149" s="37">
        <v>0</v>
      </c>
      <c r="R149" s="37">
        <f t="shared" si="91"/>
        <v>100</v>
      </c>
      <c r="S149" s="37">
        <f t="shared" si="92"/>
        <v>100</v>
      </c>
      <c r="T149" s="37">
        <f t="shared" si="92"/>
        <v>0</v>
      </c>
      <c r="U149" s="37">
        <f t="shared" si="92"/>
        <v>0</v>
      </c>
      <c r="V149" s="37">
        <f t="shared" si="93"/>
        <v>0</v>
      </c>
      <c r="W149" s="38">
        <f t="shared" si="84"/>
        <v>0</v>
      </c>
      <c r="X149" s="38">
        <f t="shared" si="85"/>
        <v>0</v>
      </c>
      <c r="Y149" s="38"/>
      <c r="Z149" s="38"/>
      <c r="AA149" s="38"/>
    </row>
    <row r="150" spans="1:27" ht="15.75" hidden="1" customHeight="1">
      <c r="A150" s="35" t="s">
        <v>45</v>
      </c>
      <c r="B150" s="36" t="s">
        <v>57</v>
      </c>
      <c r="C150" s="37">
        <f t="shared" si="87"/>
        <v>300</v>
      </c>
      <c r="D150" s="37">
        <f t="shared" si="88"/>
        <v>0</v>
      </c>
      <c r="E150" s="37">
        <v>0</v>
      </c>
      <c r="F150" s="37">
        <v>0</v>
      </c>
      <c r="G150" s="37">
        <v>0</v>
      </c>
      <c r="H150" s="37">
        <f t="shared" si="89"/>
        <v>300</v>
      </c>
      <c r="I150" s="37">
        <v>300</v>
      </c>
      <c r="J150" s="37">
        <v>0</v>
      </c>
      <c r="K150" s="37">
        <v>0</v>
      </c>
      <c r="L150" s="37">
        <v>0</v>
      </c>
      <c r="M150" s="37">
        <f t="shared" si="90"/>
        <v>0</v>
      </c>
      <c r="N150" s="37">
        <v>0</v>
      </c>
      <c r="O150" s="37">
        <v>0</v>
      </c>
      <c r="P150" s="37">
        <v>0</v>
      </c>
      <c r="Q150" s="37">
        <v>0</v>
      </c>
      <c r="R150" s="37">
        <f t="shared" si="91"/>
        <v>300</v>
      </c>
      <c r="S150" s="37">
        <f t="shared" si="92"/>
        <v>300</v>
      </c>
      <c r="T150" s="37">
        <f t="shared" si="92"/>
        <v>0</v>
      </c>
      <c r="U150" s="37">
        <f t="shared" si="92"/>
        <v>0</v>
      </c>
      <c r="V150" s="37">
        <f t="shared" si="93"/>
        <v>0</v>
      </c>
      <c r="W150" s="38">
        <f t="shared" si="84"/>
        <v>0</v>
      </c>
      <c r="X150" s="38">
        <f t="shared" si="85"/>
        <v>0</v>
      </c>
      <c r="Y150" s="38"/>
      <c r="Z150" s="38"/>
      <c r="AA150" s="38"/>
    </row>
    <row r="151" spans="1:27" ht="21" hidden="1">
      <c r="A151" s="35" t="s">
        <v>45</v>
      </c>
      <c r="B151" s="36" t="s">
        <v>58</v>
      </c>
      <c r="C151" s="37">
        <f t="shared" si="87"/>
        <v>18</v>
      </c>
      <c r="D151" s="37">
        <f t="shared" si="88"/>
        <v>0</v>
      </c>
      <c r="E151" s="37">
        <v>0</v>
      </c>
      <c r="F151" s="37">
        <v>0</v>
      </c>
      <c r="G151" s="37">
        <v>0</v>
      </c>
      <c r="H151" s="37">
        <f t="shared" si="89"/>
        <v>18</v>
      </c>
      <c r="I151" s="37">
        <v>18</v>
      </c>
      <c r="J151" s="37">
        <v>0</v>
      </c>
      <c r="K151" s="37">
        <v>0</v>
      </c>
      <c r="L151" s="37">
        <v>0</v>
      </c>
      <c r="M151" s="37">
        <f t="shared" si="90"/>
        <v>0</v>
      </c>
      <c r="N151" s="37">
        <v>0</v>
      </c>
      <c r="O151" s="37">
        <v>0</v>
      </c>
      <c r="P151" s="37">
        <v>0</v>
      </c>
      <c r="Q151" s="37">
        <v>0</v>
      </c>
      <c r="R151" s="37">
        <f t="shared" si="91"/>
        <v>18</v>
      </c>
      <c r="S151" s="37">
        <f t="shared" si="92"/>
        <v>18</v>
      </c>
      <c r="T151" s="37">
        <f t="shared" si="92"/>
        <v>0</v>
      </c>
      <c r="U151" s="37">
        <f t="shared" si="92"/>
        <v>0</v>
      </c>
      <c r="V151" s="37">
        <f t="shared" si="93"/>
        <v>0</v>
      </c>
      <c r="W151" s="38">
        <f t="shared" si="84"/>
        <v>0</v>
      </c>
      <c r="X151" s="38">
        <f t="shared" si="85"/>
        <v>0</v>
      </c>
      <c r="Y151" s="38"/>
      <c r="Z151" s="38"/>
      <c r="AA151" s="38"/>
    </row>
    <row r="152" spans="1:27" ht="18.75" hidden="1" customHeight="1">
      <c r="A152" s="35" t="s">
        <v>45</v>
      </c>
      <c r="B152" s="36" t="s">
        <v>59</v>
      </c>
      <c r="C152" s="37">
        <f t="shared" si="87"/>
        <v>746</v>
      </c>
      <c r="D152" s="37">
        <f t="shared" si="88"/>
        <v>0</v>
      </c>
      <c r="E152" s="37">
        <v>0</v>
      </c>
      <c r="F152" s="37">
        <v>0</v>
      </c>
      <c r="G152" s="37">
        <v>0</v>
      </c>
      <c r="H152" s="37">
        <f t="shared" si="89"/>
        <v>746</v>
      </c>
      <c r="I152" s="37">
        <v>746</v>
      </c>
      <c r="J152" s="37">
        <v>0</v>
      </c>
      <c r="K152" s="37">
        <v>0</v>
      </c>
      <c r="L152" s="37">
        <v>0</v>
      </c>
      <c r="M152" s="37">
        <f t="shared" si="90"/>
        <v>83.21</v>
      </c>
      <c r="N152" s="37">
        <v>83.21</v>
      </c>
      <c r="O152" s="37">
        <v>0</v>
      </c>
      <c r="P152" s="37">
        <v>0</v>
      </c>
      <c r="Q152" s="37">
        <v>0</v>
      </c>
      <c r="R152" s="37">
        <f t="shared" si="91"/>
        <v>662.79</v>
      </c>
      <c r="S152" s="37">
        <f t="shared" si="92"/>
        <v>662.79</v>
      </c>
      <c r="T152" s="37">
        <f t="shared" si="92"/>
        <v>0</v>
      </c>
      <c r="U152" s="37">
        <f t="shared" si="92"/>
        <v>0</v>
      </c>
      <c r="V152" s="37">
        <f t="shared" si="93"/>
        <v>0</v>
      </c>
      <c r="W152" s="38">
        <f t="shared" si="84"/>
        <v>0.11154155495978552</v>
      </c>
      <c r="X152" s="38">
        <f t="shared" si="85"/>
        <v>0.11154155495978552</v>
      </c>
      <c r="Y152" s="38"/>
      <c r="Z152" s="38"/>
      <c r="AA152" s="38"/>
    </row>
    <row r="153" spans="1:27" ht="22.5" hidden="1" customHeight="1">
      <c r="A153" s="35" t="s">
        <v>45</v>
      </c>
      <c r="B153" s="36" t="s">
        <v>60</v>
      </c>
      <c r="C153" s="37">
        <f t="shared" si="87"/>
        <v>405</v>
      </c>
      <c r="D153" s="37">
        <f t="shared" si="88"/>
        <v>0</v>
      </c>
      <c r="E153" s="37">
        <v>0</v>
      </c>
      <c r="F153" s="37">
        <v>0</v>
      </c>
      <c r="G153" s="37">
        <v>0</v>
      </c>
      <c r="H153" s="37">
        <f t="shared" si="89"/>
        <v>405</v>
      </c>
      <c r="I153" s="37">
        <v>405</v>
      </c>
      <c r="J153" s="37">
        <v>0</v>
      </c>
      <c r="K153" s="37">
        <v>0</v>
      </c>
      <c r="L153" s="37">
        <v>0</v>
      </c>
      <c r="M153" s="37">
        <f t="shared" si="90"/>
        <v>0</v>
      </c>
      <c r="N153" s="37">
        <v>0</v>
      </c>
      <c r="O153" s="37">
        <v>0</v>
      </c>
      <c r="P153" s="37">
        <v>0</v>
      </c>
      <c r="Q153" s="37">
        <v>0</v>
      </c>
      <c r="R153" s="37">
        <f t="shared" si="91"/>
        <v>405</v>
      </c>
      <c r="S153" s="37">
        <f t="shared" si="92"/>
        <v>405</v>
      </c>
      <c r="T153" s="37">
        <f t="shared" si="92"/>
        <v>0</v>
      </c>
      <c r="U153" s="37">
        <f t="shared" si="92"/>
        <v>0</v>
      </c>
      <c r="V153" s="37">
        <f t="shared" si="93"/>
        <v>0</v>
      </c>
      <c r="W153" s="38">
        <f t="shared" si="84"/>
        <v>0</v>
      </c>
      <c r="X153" s="38">
        <f t="shared" si="85"/>
        <v>0</v>
      </c>
      <c r="Y153" s="38"/>
      <c r="Z153" s="38"/>
      <c r="AA153" s="38"/>
    </row>
    <row r="154" spans="1:27" s="12" customFormat="1" ht="15.75" customHeight="1">
      <c r="A154" s="31" t="s">
        <v>73</v>
      </c>
      <c r="B154" s="32" t="s">
        <v>74</v>
      </c>
      <c r="C154" s="33">
        <f>+C155+C156</f>
        <v>46308</v>
      </c>
      <c r="D154" s="33">
        <f t="shared" ref="D154:V154" si="94">+D155+D156</f>
        <v>82</v>
      </c>
      <c r="E154" s="33">
        <f t="shared" si="94"/>
        <v>82</v>
      </c>
      <c r="F154" s="33">
        <f t="shared" si="94"/>
        <v>0</v>
      </c>
      <c r="G154" s="33">
        <f t="shared" si="94"/>
        <v>0</v>
      </c>
      <c r="H154" s="33">
        <f t="shared" si="94"/>
        <v>46226</v>
      </c>
      <c r="I154" s="33">
        <f t="shared" si="94"/>
        <v>24738</v>
      </c>
      <c r="J154" s="33">
        <f t="shared" si="94"/>
        <v>0</v>
      </c>
      <c r="K154" s="33">
        <f t="shared" si="94"/>
        <v>0</v>
      </c>
      <c r="L154" s="33">
        <f t="shared" si="94"/>
        <v>21488</v>
      </c>
      <c r="M154" s="33">
        <f t="shared" si="94"/>
        <v>19288.142</v>
      </c>
      <c r="N154" s="33">
        <f t="shared" si="94"/>
        <v>7393.9829999999993</v>
      </c>
      <c r="O154" s="33">
        <f t="shared" si="94"/>
        <v>0</v>
      </c>
      <c r="P154" s="33">
        <f t="shared" si="94"/>
        <v>0</v>
      </c>
      <c r="Q154" s="33">
        <f t="shared" si="94"/>
        <v>11894.159</v>
      </c>
      <c r="R154" s="33">
        <f t="shared" si="94"/>
        <v>27019.858</v>
      </c>
      <c r="S154" s="33">
        <f t="shared" si="94"/>
        <v>17426.017</v>
      </c>
      <c r="T154" s="33">
        <f t="shared" si="94"/>
        <v>0</v>
      </c>
      <c r="U154" s="33">
        <f t="shared" si="94"/>
        <v>0</v>
      </c>
      <c r="V154" s="33">
        <f t="shared" si="94"/>
        <v>9593.8410000000003</v>
      </c>
      <c r="W154" s="34">
        <f>M154/C154</f>
        <v>0.41651857130517406</v>
      </c>
      <c r="X154" s="34">
        <f>N154/(E154+I154)</f>
        <v>0.29790423045930697</v>
      </c>
      <c r="Y154" s="34"/>
      <c r="Z154" s="34"/>
      <c r="AA154" s="34">
        <f>Q154/L154</f>
        <v>0.55352564221891287</v>
      </c>
    </row>
    <row r="155" spans="1:27" ht="18.75" customHeight="1">
      <c r="A155" s="35" t="s">
        <v>42</v>
      </c>
      <c r="B155" s="36" t="s">
        <v>43</v>
      </c>
      <c r="C155" s="37">
        <f>+D155+H155</f>
        <v>29930</v>
      </c>
      <c r="D155" s="37">
        <f>SUM(E155:G155)</f>
        <v>82</v>
      </c>
      <c r="E155" s="37">
        <v>82</v>
      </c>
      <c r="F155" s="37">
        <v>0</v>
      </c>
      <c r="G155" s="37">
        <v>0</v>
      </c>
      <c r="H155" s="37">
        <f>SUM(I155:L155)</f>
        <v>29848</v>
      </c>
      <c r="I155" s="37">
        <v>8360</v>
      </c>
      <c r="J155" s="37">
        <v>0</v>
      </c>
      <c r="K155" s="37">
        <v>0</v>
      </c>
      <c r="L155" s="37">
        <v>21488</v>
      </c>
      <c r="M155" s="37">
        <f>SUM(N155:Q155)</f>
        <v>15475.199000000001</v>
      </c>
      <c r="N155" s="37">
        <v>3581.04</v>
      </c>
      <c r="O155" s="37">
        <v>0</v>
      </c>
      <c r="P155" s="37">
        <v>0</v>
      </c>
      <c r="Q155" s="37">
        <v>11894.159</v>
      </c>
      <c r="R155" s="37">
        <f>SUM(S155:V155)</f>
        <v>14454.800999999999</v>
      </c>
      <c r="S155" s="37">
        <f>(E155+I155)-N155</f>
        <v>4860.96</v>
      </c>
      <c r="T155" s="37">
        <f>(F155+J155)-O155</f>
        <v>0</v>
      </c>
      <c r="U155" s="37">
        <f>(G155+K155)-P155</f>
        <v>0</v>
      </c>
      <c r="V155" s="37">
        <f>L155-Q155</f>
        <v>9593.8410000000003</v>
      </c>
      <c r="W155" s="38">
        <f t="shared" ref="W155:W171" si="95">M155/C155</f>
        <v>0.51704640828600068</v>
      </c>
      <c r="X155" s="38">
        <f t="shared" ref="X155:X171" si="96">N155/(E155+I155)</f>
        <v>0.42419331911869224</v>
      </c>
      <c r="Y155" s="38"/>
      <c r="Z155" s="38"/>
      <c r="AA155" s="38">
        <f>Q155/L155</f>
        <v>0.55352564221891287</v>
      </c>
    </row>
    <row r="156" spans="1:27" ht="15.75" customHeight="1">
      <c r="A156" s="35" t="s">
        <v>42</v>
      </c>
      <c r="B156" s="36" t="s">
        <v>44</v>
      </c>
      <c r="C156" s="37">
        <f t="shared" ref="C156:V156" si="97">SUM(C157:C171)</f>
        <v>16378</v>
      </c>
      <c r="D156" s="37">
        <f t="shared" si="97"/>
        <v>0</v>
      </c>
      <c r="E156" s="37">
        <f t="shared" si="97"/>
        <v>0</v>
      </c>
      <c r="F156" s="37">
        <f t="shared" si="97"/>
        <v>0</v>
      </c>
      <c r="G156" s="37">
        <f t="shared" si="97"/>
        <v>0</v>
      </c>
      <c r="H156" s="37">
        <f t="shared" si="97"/>
        <v>16378</v>
      </c>
      <c r="I156" s="37">
        <f t="shared" si="97"/>
        <v>16378</v>
      </c>
      <c r="J156" s="37">
        <f t="shared" si="97"/>
        <v>0</v>
      </c>
      <c r="K156" s="37">
        <f t="shared" si="97"/>
        <v>0</v>
      </c>
      <c r="L156" s="37">
        <f t="shared" si="97"/>
        <v>0</v>
      </c>
      <c r="M156" s="37">
        <f t="shared" si="97"/>
        <v>3812.9429999999993</v>
      </c>
      <c r="N156" s="37">
        <f t="shared" si="97"/>
        <v>3812.9429999999993</v>
      </c>
      <c r="O156" s="37">
        <f t="shared" si="97"/>
        <v>0</v>
      </c>
      <c r="P156" s="37">
        <f t="shared" si="97"/>
        <v>0</v>
      </c>
      <c r="Q156" s="37">
        <f t="shared" si="97"/>
        <v>0</v>
      </c>
      <c r="R156" s="37">
        <f t="shared" si="97"/>
        <v>12565.057000000001</v>
      </c>
      <c r="S156" s="37">
        <f t="shared" si="97"/>
        <v>12565.057000000001</v>
      </c>
      <c r="T156" s="37">
        <f t="shared" si="97"/>
        <v>0</v>
      </c>
      <c r="U156" s="37">
        <f t="shared" si="97"/>
        <v>0</v>
      </c>
      <c r="V156" s="37">
        <f t="shared" si="97"/>
        <v>0</v>
      </c>
      <c r="W156" s="38">
        <f t="shared" si="95"/>
        <v>0.23280882891683963</v>
      </c>
      <c r="X156" s="38">
        <f t="shared" si="96"/>
        <v>0.23280882891683963</v>
      </c>
      <c r="Y156" s="38"/>
      <c r="Z156" s="38"/>
      <c r="AA156" s="38"/>
    </row>
    <row r="157" spans="1:27" ht="15.75" hidden="1" customHeight="1">
      <c r="A157" s="35" t="s">
        <v>45</v>
      </c>
      <c r="B157" s="36" t="s">
        <v>46</v>
      </c>
      <c r="C157" s="37">
        <f t="shared" ref="C157:C171" si="98">+D157+H157</f>
        <v>5070</v>
      </c>
      <c r="D157" s="37">
        <f t="shared" ref="D157:D171" si="99">SUM(E157:G157)</f>
        <v>0</v>
      </c>
      <c r="E157" s="37">
        <v>0</v>
      </c>
      <c r="F157" s="37">
        <v>0</v>
      </c>
      <c r="G157" s="37">
        <v>0</v>
      </c>
      <c r="H157" s="37">
        <f t="shared" ref="H157:H171" si="100">SUM(I157:L157)</f>
        <v>5070</v>
      </c>
      <c r="I157" s="37">
        <v>5070</v>
      </c>
      <c r="J157" s="37">
        <v>0</v>
      </c>
      <c r="K157" s="37">
        <v>0</v>
      </c>
      <c r="L157" s="37">
        <v>0</v>
      </c>
      <c r="M157" s="37">
        <f t="shared" ref="M157:M171" si="101">SUM(N157:Q157)</f>
        <v>1840.3819999999998</v>
      </c>
      <c r="N157" s="37">
        <v>1840.3819999999998</v>
      </c>
      <c r="O157" s="37">
        <v>0</v>
      </c>
      <c r="P157" s="37">
        <v>0</v>
      </c>
      <c r="Q157" s="37">
        <v>0</v>
      </c>
      <c r="R157" s="37">
        <f t="shared" ref="R157:R171" si="102">SUM(S157:V157)</f>
        <v>3229.6180000000004</v>
      </c>
      <c r="S157" s="37">
        <f t="shared" ref="S157:U171" si="103">(E157+I157)-N157</f>
        <v>3229.6180000000004</v>
      </c>
      <c r="T157" s="37">
        <f t="shared" si="103"/>
        <v>0</v>
      </c>
      <c r="U157" s="37">
        <f t="shared" si="103"/>
        <v>0</v>
      </c>
      <c r="V157" s="37">
        <f t="shared" ref="V157:V171" si="104">L157-Q157</f>
        <v>0</v>
      </c>
      <c r="W157" s="38">
        <f t="shared" si="95"/>
        <v>0.36299447731755419</v>
      </c>
      <c r="X157" s="38">
        <f t="shared" si="96"/>
        <v>0.36299447731755419</v>
      </c>
      <c r="Y157" s="38"/>
      <c r="Z157" s="38"/>
      <c r="AA157" s="38"/>
    </row>
    <row r="158" spans="1:27" ht="15.75" hidden="1" customHeight="1">
      <c r="A158" s="35" t="s">
        <v>45</v>
      </c>
      <c r="B158" s="36" t="s">
        <v>47</v>
      </c>
      <c r="C158" s="37">
        <f t="shared" si="98"/>
        <v>3600</v>
      </c>
      <c r="D158" s="37">
        <f t="shared" si="99"/>
        <v>0</v>
      </c>
      <c r="E158" s="37">
        <v>0</v>
      </c>
      <c r="F158" s="37">
        <v>0</v>
      </c>
      <c r="G158" s="37">
        <v>0</v>
      </c>
      <c r="H158" s="37">
        <f t="shared" si="100"/>
        <v>3600</v>
      </c>
      <c r="I158" s="37">
        <v>3600</v>
      </c>
      <c r="J158" s="37">
        <v>0</v>
      </c>
      <c r="K158" s="37">
        <v>0</v>
      </c>
      <c r="L158" s="37">
        <v>0</v>
      </c>
      <c r="M158" s="37">
        <f t="shared" si="101"/>
        <v>411</v>
      </c>
      <c r="N158" s="37">
        <v>411</v>
      </c>
      <c r="O158" s="37">
        <v>0</v>
      </c>
      <c r="P158" s="37">
        <v>0</v>
      </c>
      <c r="Q158" s="37">
        <v>0</v>
      </c>
      <c r="R158" s="37">
        <f t="shared" si="102"/>
        <v>3189</v>
      </c>
      <c r="S158" s="37">
        <f t="shared" si="103"/>
        <v>3189</v>
      </c>
      <c r="T158" s="37">
        <f t="shared" si="103"/>
        <v>0</v>
      </c>
      <c r="U158" s="37">
        <f t="shared" si="103"/>
        <v>0</v>
      </c>
      <c r="V158" s="37">
        <f t="shared" si="104"/>
        <v>0</v>
      </c>
      <c r="W158" s="38">
        <f t="shared" si="95"/>
        <v>0.11416666666666667</v>
      </c>
      <c r="X158" s="38">
        <f t="shared" si="96"/>
        <v>0.11416666666666667</v>
      </c>
      <c r="Y158" s="38"/>
      <c r="Z158" s="38"/>
      <c r="AA158" s="38"/>
    </row>
    <row r="159" spans="1:27" ht="15.75" hidden="1" customHeight="1">
      <c r="A159" s="35" t="s">
        <v>45</v>
      </c>
      <c r="B159" s="36" t="s">
        <v>48</v>
      </c>
      <c r="C159" s="37">
        <f t="shared" si="98"/>
        <v>450</v>
      </c>
      <c r="D159" s="37">
        <f t="shared" si="99"/>
        <v>0</v>
      </c>
      <c r="E159" s="37">
        <v>0</v>
      </c>
      <c r="F159" s="37">
        <v>0</v>
      </c>
      <c r="G159" s="37">
        <v>0</v>
      </c>
      <c r="H159" s="37">
        <f t="shared" si="100"/>
        <v>450</v>
      </c>
      <c r="I159" s="37">
        <v>450</v>
      </c>
      <c r="J159" s="37">
        <v>0</v>
      </c>
      <c r="K159" s="37">
        <v>0</v>
      </c>
      <c r="L159" s="37">
        <v>0</v>
      </c>
      <c r="M159" s="37">
        <f t="shared" si="101"/>
        <v>15</v>
      </c>
      <c r="N159" s="37">
        <v>15</v>
      </c>
      <c r="O159" s="37">
        <v>0</v>
      </c>
      <c r="P159" s="37">
        <v>0</v>
      </c>
      <c r="Q159" s="37">
        <v>0</v>
      </c>
      <c r="R159" s="37">
        <f t="shared" si="102"/>
        <v>435</v>
      </c>
      <c r="S159" s="37">
        <f t="shared" si="103"/>
        <v>435</v>
      </c>
      <c r="T159" s="37">
        <f t="shared" si="103"/>
        <v>0</v>
      </c>
      <c r="U159" s="37">
        <f t="shared" si="103"/>
        <v>0</v>
      </c>
      <c r="V159" s="37">
        <f t="shared" si="104"/>
        <v>0</v>
      </c>
      <c r="W159" s="38">
        <f t="shared" si="95"/>
        <v>3.3333333333333333E-2</v>
      </c>
      <c r="X159" s="38">
        <f t="shared" si="96"/>
        <v>3.3333333333333333E-2</v>
      </c>
      <c r="Y159" s="38"/>
      <c r="Z159" s="38"/>
      <c r="AA159" s="38"/>
    </row>
    <row r="160" spans="1:27" ht="24" hidden="1" customHeight="1">
      <c r="A160" s="35" t="s">
        <v>45</v>
      </c>
      <c r="B160" s="36" t="s">
        <v>49</v>
      </c>
      <c r="C160" s="37">
        <f t="shared" si="98"/>
        <v>450</v>
      </c>
      <c r="D160" s="37">
        <f t="shared" si="99"/>
        <v>0</v>
      </c>
      <c r="E160" s="37">
        <v>0</v>
      </c>
      <c r="F160" s="37">
        <v>0</v>
      </c>
      <c r="G160" s="37">
        <v>0</v>
      </c>
      <c r="H160" s="37">
        <f t="shared" si="100"/>
        <v>450</v>
      </c>
      <c r="I160" s="37">
        <v>450</v>
      </c>
      <c r="J160" s="37">
        <v>0</v>
      </c>
      <c r="K160" s="37">
        <v>0</v>
      </c>
      <c r="L160" s="37">
        <v>0</v>
      </c>
      <c r="M160" s="37">
        <f t="shared" si="101"/>
        <v>0</v>
      </c>
      <c r="N160" s="37">
        <v>0</v>
      </c>
      <c r="O160" s="37">
        <v>0</v>
      </c>
      <c r="P160" s="37">
        <v>0</v>
      </c>
      <c r="Q160" s="37">
        <v>0</v>
      </c>
      <c r="R160" s="37">
        <f t="shared" si="102"/>
        <v>450</v>
      </c>
      <c r="S160" s="37">
        <f t="shared" si="103"/>
        <v>450</v>
      </c>
      <c r="T160" s="37">
        <f t="shared" si="103"/>
        <v>0</v>
      </c>
      <c r="U160" s="37">
        <f t="shared" si="103"/>
        <v>0</v>
      </c>
      <c r="V160" s="37">
        <f t="shared" si="104"/>
        <v>0</v>
      </c>
      <c r="W160" s="38">
        <f t="shared" si="95"/>
        <v>0</v>
      </c>
      <c r="X160" s="38">
        <f t="shared" si="96"/>
        <v>0</v>
      </c>
      <c r="Y160" s="38"/>
      <c r="Z160" s="38"/>
      <c r="AA160" s="38"/>
    </row>
    <row r="161" spans="1:27" ht="25.5" hidden="1" customHeight="1">
      <c r="A161" s="35" t="s">
        <v>45</v>
      </c>
      <c r="B161" s="36" t="s">
        <v>50</v>
      </c>
      <c r="C161" s="37">
        <f t="shared" si="98"/>
        <v>200</v>
      </c>
      <c r="D161" s="37">
        <f t="shared" si="99"/>
        <v>0</v>
      </c>
      <c r="E161" s="37">
        <v>0</v>
      </c>
      <c r="F161" s="37">
        <v>0</v>
      </c>
      <c r="G161" s="37">
        <v>0</v>
      </c>
      <c r="H161" s="37">
        <f t="shared" si="100"/>
        <v>200</v>
      </c>
      <c r="I161" s="37">
        <v>200</v>
      </c>
      <c r="J161" s="37">
        <v>0</v>
      </c>
      <c r="K161" s="37">
        <v>0</v>
      </c>
      <c r="L161" s="37">
        <v>0</v>
      </c>
      <c r="M161" s="37">
        <f t="shared" si="101"/>
        <v>0</v>
      </c>
      <c r="N161" s="37">
        <v>0</v>
      </c>
      <c r="O161" s="37">
        <v>0</v>
      </c>
      <c r="P161" s="37">
        <v>0</v>
      </c>
      <c r="Q161" s="37">
        <v>0</v>
      </c>
      <c r="R161" s="37">
        <f t="shared" si="102"/>
        <v>200</v>
      </c>
      <c r="S161" s="37">
        <f t="shared" si="103"/>
        <v>200</v>
      </c>
      <c r="T161" s="37">
        <f t="shared" si="103"/>
        <v>0</v>
      </c>
      <c r="U161" s="37">
        <f t="shared" si="103"/>
        <v>0</v>
      </c>
      <c r="V161" s="37">
        <f t="shared" si="104"/>
        <v>0</v>
      </c>
      <c r="W161" s="38">
        <f t="shared" si="95"/>
        <v>0</v>
      </c>
      <c r="X161" s="38">
        <f t="shared" si="96"/>
        <v>0</v>
      </c>
      <c r="Y161" s="38"/>
      <c r="Z161" s="38"/>
      <c r="AA161" s="38"/>
    </row>
    <row r="162" spans="1:27" ht="26.25" hidden="1" customHeight="1">
      <c r="A162" s="35" t="s">
        <v>45</v>
      </c>
      <c r="B162" s="36" t="s">
        <v>51</v>
      </c>
      <c r="C162" s="37">
        <f t="shared" si="98"/>
        <v>0</v>
      </c>
      <c r="D162" s="37">
        <f t="shared" si="99"/>
        <v>0</v>
      </c>
      <c r="E162" s="37">
        <v>0</v>
      </c>
      <c r="F162" s="37">
        <v>0</v>
      </c>
      <c r="G162" s="37">
        <v>0</v>
      </c>
      <c r="H162" s="37">
        <f t="shared" si="100"/>
        <v>0</v>
      </c>
      <c r="I162" s="37">
        <v>0</v>
      </c>
      <c r="J162" s="37">
        <v>0</v>
      </c>
      <c r="K162" s="37">
        <v>0</v>
      </c>
      <c r="L162" s="37">
        <v>0</v>
      </c>
      <c r="M162" s="37">
        <f t="shared" si="101"/>
        <v>0</v>
      </c>
      <c r="N162" s="37">
        <v>0</v>
      </c>
      <c r="O162" s="37">
        <v>0</v>
      </c>
      <c r="P162" s="37">
        <v>0</v>
      </c>
      <c r="Q162" s="37">
        <v>0</v>
      </c>
      <c r="R162" s="37">
        <f t="shared" si="102"/>
        <v>0</v>
      </c>
      <c r="S162" s="37">
        <f t="shared" si="103"/>
        <v>0</v>
      </c>
      <c r="T162" s="37">
        <f t="shared" si="103"/>
        <v>0</v>
      </c>
      <c r="U162" s="37">
        <f t="shared" si="103"/>
        <v>0</v>
      </c>
      <c r="V162" s="37">
        <f t="shared" si="104"/>
        <v>0</v>
      </c>
      <c r="W162" s="38"/>
      <c r="X162" s="38"/>
      <c r="Y162" s="38"/>
      <c r="Z162" s="38"/>
      <c r="AA162" s="38"/>
    </row>
    <row r="163" spans="1:27" ht="20.25" hidden="1" customHeight="1">
      <c r="A163" s="35" t="s">
        <v>45</v>
      </c>
      <c r="B163" s="36" t="s">
        <v>52</v>
      </c>
      <c r="C163" s="37">
        <f t="shared" si="98"/>
        <v>600</v>
      </c>
      <c r="D163" s="37">
        <f t="shared" si="99"/>
        <v>0</v>
      </c>
      <c r="E163" s="37">
        <v>0</v>
      </c>
      <c r="F163" s="37">
        <v>0</v>
      </c>
      <c r="G163" s="37">
        <v>0</v>
      </c>
      <c r="H163" s="37">
        <f t="shared" si="100"/>
        <v>600</v>
      </c>
      <c r="I163" s="37">
        <v>600</v>
      </c>
      <c r="J163" s="37">
        <v>0</v>
      </c>
      <c r="K163" s="37">
        <v>0</v>
      </c>
      <c r="L163" s="37">
        <v>0</v>
      </c>
      <c r="M163" s="37">
        <f t="shared" si="101"/>
        <v>16.256</v>
      </c>
      <c r="N163" s="37">
        <v>16.256</v>
      </c>
      <c r="O163" s="37">
        <v>0</v>
      </c>
      <c r="P163" s="37">
        <v>0</v>
      </c>
      <c r="Q163" s="37">
        <v>0</v>
      </c>
      <c r="R163" s="37">
        <f t="shared" si="102"/>
        <v>583.74400000000003</v>
      </c>
      <c r="S163" s="37">
        <f t="shared" si="103"/>
        <v>583.74400000000003</v>
      </c>
      <c r="T163" s="37">
        <f t="shared" si="103"/>
        <v>0</v>
      </c>
      <c r="U163" s="37">
        <f t="shared" si="103"/>
        <v>0</v>
      </c>
      <c r="V163" s="37">
        <f t="shared" si="104"/>
        <v>0</v>
      </c>
      <c r="W163" s="38">
        <f t="shared" si="95"/>
        <v>2.7093333333333334E-2</v>
      </c>
      <c r="X163" s="38">
        <f t="shared" si="96"/>
        <v>2.7093333333333334E-2</v>
      </c>
      <c r="Y163" s="38"/>
      <c r="Z163" s="38"/>
      <c r="AA163" s="38"/>
    </row>
    <row r="164" spans="1:27" ht="15.75" hidden="1" customHeight="1">
      <c r="A164" s="35" t="s">
        <v>45</v>
      </c>
      <c r="B164" s="36" t="s">
        <v>53</v>
      </c>
      <c r="C164" s="37">
        <f t="shared" si="98"/>
        <v>1800</v>
      </c>
      <c r="D164" s="37">
        <f t="shared" si="99"/>
        <v>0</v>
      </c>
      <c r="E164" s="37">
        <v>0</v>
      </c>
      <c r="F164" s="37">
        <v>0</v>
      </c>
      <c r="G164" s="37">
        <v>0</v>
      </c>
      <c r="H164" s="37">
        <f t="shared" si="100"/>
        <v>1800</v>
      </c>
      <c r="I164" s="37">
        <v>1800</v>
      </c>
      <c r="J164" s="37">
        <v>0</v>
      </c>
      <c r="K164" s="37">
        <v>0</v>
      </c>
      <c r="L164" s="37">
        <v>0</v>
      </c>
      <c r="M164" s="37">
        <f t="shared" si="101"/>
        <v>511.30500000000001</v>
      </c>
      <c r="N164" s="37">
        <v>511.30500000000001</v>
      </c>
      <c r="O164" s="37">
        <v>0</v>
      </c>
      <c r="P164" s="37">
        <v>0</v>
      </c>
      <c r="Q164" s="37">
        <v>0</v>
      </c>
      <c r="R164" s="37">
        <f t="shared" si="102"/>
        <v>1288.6949999999999</v>
      </c>
      <c r="S164" s="37">
        <f t="shared" si="103"/>
        <v>1288.6949999999999</v>
      </c>
      <c r="T164" s="37">
        <f t="shared" si="103"/>
        <v>0</v>
      </c>
      <c r="U164" s="37">
        <f t="shared" si="103"/>
        <v>0</v>
      </c>
      <c r="V164" s="37">
        <f t="shared" si="104"/>
        <v>0</v>
      </c>
      <c r="W164" s="38">
        <f t="shared" si="95"/>
        <v>0.28405833333333336</v>
      </c>
      <c r="X164" s="38">
        <f t="shared" si="96"/>
        <v>0.28405833333333336</v>
      </c>
      <c r="Y164" s="38"/>
      <c r="Z164" s="38"/>
      <c r="AA164" s="38"/>
    </row>
    <row r="165" spans="1:27" ht="15.75" hidden="1" customHeight="1">
      <c r="A165" s="35" t="s">
        <v>45</v>
      </c>
      <c r="B165" s="36" t="s">
        <v>54</v>
      </c>
      <c r="C165" s="37">
        <f t="shared" si="98"/>
        <v>950</v>
      </c>
      <c r="D165" s="37">
        <f t="shared" si="99"/>
        <v>0</v>
      </c>
      <c r="E165" s="37">
        <v>0</v>
      </c>
      <c r="F165" s="37">
        <v>0</v>
      </c>
      <c r="G165" s="37">
        <v>0</v>
      </c>
      <c r="H165" s="37">
        <f t="shared" si="100"/>
        <v>950</v>
      </c>
      <c r="I165" s="37">
        <v>950</v>
      </c>
      <c r="J165" s="37">
        <v>0</v>
      </c>
      <c r="K165" s="37">
        <v>0</v>
      </c>
      <c r="L165" s="37">
        <v>0</v>
      </c>
      <c r="M165" s="37">
        <f t="shared" si="101"/>
        <v>750</v>
      </c>
      <c r="N165" s="37">
        <v>750</v>
      </c>
      <c r="O165" s="37">
        <v>0</v>
      </c>
      <c r="P165" s="37">
        <v>0</v>
      </c>
      <c r="Q165" s="37">
        <v>0</v>
      </c>
      <c r="R165" s="37">
        <f t="shared" si="102"/>
        <v>200</v>
      </c>
      <c r="S165" s="37">
        <f t="shared" si="103"/>
        <v>200</v>
      </c>
      <c r="T165" s="37">
        <f t="shared" si="103"/>
        <v>0</v>
      </c>
      <c r="U165" s="37">
        <f t="shared" si="103"/>
        <v>0</v>
      </c>
      <c r="V165" s="37">
        <f t="shared" si="104"/>
        <v>0</v>
      </c>
      <c r="W165" s="38">
        <f t="shared" si="95"/>
        <v>0.78947368421052633</v>
      </c>
      <c r="X165" s="38">
        <f t="shared" si="96"/>
        <v>0.78947368421052633</v>
      </c>
      <c r="Y165" s="38"/>
      <c r="Z165" s="38"/>
      <c r="AA165" s="38"/>
    </row>
    <row r="166" spans="1:27" ht="15.75" hidden="1" customHeight="1">
      <c r="A166" s="35" t="s">
        <v>45</v>
      </c>
      <c r="B166" s="36" t="s">
        <v>55</v>
      </c>
      <c r="C166" s="37">
        <f t="shared" si="98"/>
        <v>300</v>
      </c>
      <c r="D166" s="37">
        <f t="shared" si="99"/>
        <v>0</v>
      </c>
      <c r="E166" s="37">
        <v>0</v>
      </c>
      <c r="F166" s="37">
        <v>0</v>
      </c>
      <c r="G166" s="37">
        <v>0</v>
      </c>
      <c r="H166" s="37">
        <f t="shared" si="100"/>
        <v>300</v>
      </c>
      <c r="I166" s="37">
        <v>300</v>
      </c>
      <c r="J166" s="37">
        <v>0</v>
      </c>
      <c r="K166" s="37">
        <v>0</v>
      </c>
      <c r="L166" s="37">
        <v>0</v>
      </c>
      <c r="M166" s="37">
        <f t="shared" si="101"/>
        <v>0</v>
      </c>
      <c r="N166" s="37">
        <v>0</v>
      </c>
      <c r="O166" s="37">
        <v>0</v>
      </c>
      <c r="P166" s="37">
        <v>0</v>
      </c>
      <c r="Q166" s="37">
        <v>0</v>
      </c>
      <c r="R166" s="37">
        <f t="shared" si="102"/>
        <v>300</v>
      </c>
      <c r="S166" s="37">
        <f t="shared" si="103"/>
        <v>300</v>
      </c>
      <c r="T166" s="37">
        <f t="shared" si="103"/>
        <v>0</v>
      </c>
      <c r="U166" s="37">
        <f t="shared" si="103"/>
        <v>0</v>
      </c>
      <c r="V166" s="37">
        <f t="shared" si="104"/>
        <v>0</v>
      </c>
      <c r="W166" s="38">
        <f t="shared" si="95"/>
        <v>0</v>
      </c>
      <c r="X166" s="38">
        <f t="shared" si="96"/>
        <v>0</v>
      </c>
      <c r="Y166" s="38"/>
      <c r="Z166" s="38"/>
      <c r="AA166" s="38"/>
    </row>
    <row r="167" spans="1:27" ht="15.75" hidden="1" customHeight="1">
      <c r="A167" s="35" t="s">
        <v>45</v>
      </c>
      <c r="B167" s="36" t="s">
        <v>56</v>
      </c>
      <c r="C167" s="37">
        <f t="shared" si="98"/>
        <v>200</v>
      </c>
      <c r="D167" s="37">
        <f t="shared" si="99"/>
        <v>0</v>
      </c>
      <c r="E167" s="37">
        <v>0</v>
      </c>
      <c r="F167" s="37">
        <v>0</v>
      </c>
      <c r="G167" s="37">
        <v>0</v>
      </c>
      <c r="H167" s="37">
        <f t="shared" si="100"/>
        <v>200</v>
      </c>
      <c r="I167" s="37">
        <v>200</v>
      </c>
      <c r="J167" s="37">
        <v>0</v>
      </c>
      <c r="K167" s="37">
        <v>0</v>
      </c>
      <c r="L167" s="37">
        <v>0</v>
      </c>
      <c r="M167" s="37">
        <f t="shared" si="101"/>
        <v>0</v>
      </c>
      <c r="N167" s="37">
        <v>0</v>
      </c>
      <c r="O167" s="37">
        <v>0</v>
      </c>
      <c r="P167" s="37">
        <v>0</v>
      </c>
      <c r="Q167" s="37">
        <v>0</v>
      </c>
      <c r="R167" s="37">
        <f t="shared" si="102"/>
        <v>200</v>
      </c>
      <c r="S167" s="37">
        <f t="shared" si="103"/>
        <v>200</v>
      </c>
      <c r="T167" s="37">
        <f t="shared" si="103"/>
        <v>0</v>
      </c>
      <c r="U167" s="37">
        <f t="shared" si="103"/>
        <v>0</v>
      </c>
      <c r="V167" s="37">
        <f t="shared" si="104"/>
        <v>0</v>
      </c>
      <c r="W167" s="38">
        <f t="shared" si="95"/>
        <v>0</v>
      </c>
      <c r="X167" s="38">
        <f t="shared" si="96"/>
        <v>0</v>
      </c>
      <c r="Y167" s="38"/>
      <c r="Z167" s="38"/>
      <c r="AA167" s="38"/>
    </row>
    <row r="168" spans="1:27" ht="15.75" hidden="1" customHeight="1">
      <c r="A168" s="35" t="s">
        <v>45</v>
      </c>
      <c r="B168" s="36" t="s">
        <v>57</v>
      </c>
      <c r="C168" s="37">
        <f t="shared" si="98"/>
        <v>0</v>
      </c>
      <c r="D168" s="37">
        <f t="shared" si="99"/>
        <v>0</v>
      </c>
      <c r="E168" s="37">
        <v>0</v>
      </c>
      <c r="F168" s="37">
        <v>0</v>
      </c>
      <c r="G168" s="37">
        <v>0</v>
      </c>
      <c r="H168" s="37">
        <f t="shared" si="100"/>
        <v>0</v>
      </c>
      <c r="I168" s="37">
        <v>0</v>
      </c>
      <c r="J168" s="37">
        <v>0</v>
      </c>
      <c r="K168" s="37">
        <v>0</v>
      </c>
      <c r="L168" s="37">
        <v>0</v>
      </c>
      <c r="M168" s="37">
        <f t="shared" si="101"/>
        <v>0</v>
      </c>
      <c r="N168" s="37">
        <v>0</v>
      </c>
      <c r="O168" s="37">
        <v>0</v>
      </c>
      <c r="P168" s="37">
        <v>0</v>
      </c>
      <c r="Q168" s="37">
        <v>0</v>
      </c>
      <c r="R168" s="37">
        <f t="shared" si="102"/>
        <v>0</v>
      </c>
      <c r="S168" s="37">
        <f t="shared" si="103"/>
        <v>0</v>
      </c>
      <c r="T168" s="37">
        <f t="shared" si="103"/>
        <v>0</v>
      </c>
      <c r="U168" s="37">
        <f t="shared" si="103"/>
        <v>0</v>
      </c>
      <c r="V168" s="37">
        <f t="shared" si="104"/>
        <v>0</v>
      </c>
      <c r="W168" s="38"/>
      <c r="X168" s="38"/>
      <c r="Y168" s="38"/>
      <c r="Z168" s="38"/>
      <c r="AA168" s="38"/>
    </row>
    <row r="169" spans="1:27" ht="21" hidden="1">
      <c r="A169" s="35" t="s">
        <v>45</v>
      </c>
      <c r="B169" s="36" t="s">
        <v>58</v>
      </c>
      <c r="C169" s="37">
        <f t="shared" si="98"/>
        <v>294</v>
      </c>
      <c r="D169" s="37">
        <f t="shared" si="99"/>
        <v>0</v>
      </c>
      <c r="E169" s="37">
        <v>0</v>
      </c>
      <c r="F169" s="37">
        <v>0</v>
      </c>
      <c r="G169" s="37">
        <v>0</v>
      </c>
      <c r="H169" s="37">
        <f t="shared" si="100"/>
        <v>294</v>
      </c>
      <c r="I169" s="37">
        <v>294</v>
      </c>
      <c r="J169" s="37">
        <v>0</v>
      </c>
      <c r="K169" s="37">
        <v>0</v>
      </c>
      <c r="L169" s="37">
        <v>0</v>
      </c>
      <c r="M169" s="37">
        <f t="shared" si="101"/>
        <v>85</v>
      </c>
      <c r="N169" s="37">
        <v>85</v>
      </c>
      <c r="O169" s="37">
        <v>0</v>
      </c>
      <c r="P169" s="37">
        <v>0</v>
      </c>
      <c r="Q169" s="37">
        <v>0</v>
      </c>
      <c r="R169" s="37">
        <f t="shared" si="102"/>
        <v>209</v>
      </c>
      <c r="S169" s="37">
        <f t="shared" si="103"/>
        <v>209</v>
      </c>
      <c r="T169" s="37">
        <f t="shared" si="103"/>
        <v>0</v>
      </c>
      <c r="U169" s="37">
        <f t="shared" si="103"/>
        <v>0</v>
      </c>
      <c r="V169" s="37">
        <f t="shared" si="104"/>
        <v>0</v>
      </c>
      <c r="W169" s="38">
        <f t="shared" si="95"/>
        <v>0.28911564625850339</v>
      </c>
      <c r="X169" s="38">
        <f t="shared" si="96"/>
        <v>0.28911564625850339</v>
      </c>
      <c r="Y169" s="38"/>
      <c r="Z169" s="38"/>
      <c r="AA169" s="38"/>
    </row>
    <row r="170" spans="1:27" ht="18.75" hidden="1" customHeight="1">
      <c r="A170" s="35" t="s">
        <v>45</v>
      </c>
      <c r="B170" s="36" t="s">
        <v>59</v>
      </c>
      <c r="C170" s="37">
        <f t="shared" si="98"/>
        <v>1240</v>
      </c>
      <c r="D170" s="37">
        <f t="shared" si="99"/>
        <v>0</v>
      </c>
      <c r="E170" s="37">
        <v>0</v>
      </c>
      <c r="F170" s="37">
        <v>0</v>
      </c>
      <c r="G170" s="37">
        <v>0</v>
      </c>
      <c r="H170" s="37">
        <f t="shared" si="100"/>
        <v>1240</v>
      </c>
      <c r="I170" s="37">
        <v>1240</v>
      </c>
      <c r="J170" s="37">
        <v>0</v>
      </c>
      <c r="K170" s="37">
        <v>0</v>
      </c>
      <c r="L170" s="37">
        <v>0</v>
      </c>
      <c r="M170" s="37">
        <f t="shared" si="101"/>
        <v>184</v>
      </c>
      <c r="N170" s="37">
        <v>184</v>
      </c>
      <c r="O170" s="37">
        <v>0</v>
      </c>
      <c r="P170" s="37">
        <v>0</v>
      </c>
      <c r="Q170" s="37">
        <v>0</v>
      </c>
      <c r="R170" s="37">
        <f t="shared" si="102"/>
        <v>1056</v>
      </c>
      <c r="S170" s="37">
        <f t="shared" si="103"/>
        <v>1056</v>
      </c>
      <c r="T170" s="37">
        <f t="shared" si="103"/>
        <v>0</v>
      </c>
      <c r="U170" s="37">
        <f t="shared" si="103"/>
        <v>0</v>
      </c>
      <c r="V170" s="37">
        <f t="shared" si="104"/>
        <v>0</v>
      </c>
      <c r="W170" s="38">
        <f t="shared" si="95"/>
        <v>0.14838709677419354</v>
      </c>
      <c r="X170" s="38">
        <f t="shared" si="96"/>
        <v>0.14838709677419354</v>
      </c>
      <c r="Y170" s="38"/>
      <c r="Z170" s="38"/>
      <c r="AA170" s="38"/>
    </row>
    <row r="171" spans="1:27" ht="22.5" hidden="1" customHeight="1">
      <c r="A171" s="35" t="s">
        <v>45</v>
      </c>
      <c r="B171" s="36" t="s">
        <v>60</v>
      </c>
      <c r="C171" s="37">
        <f t="shared" si="98"/>
        <v>1224</v>
      </c>
      <c r="D171" s="37">
        <f t="shared" si="99"/>
        <v>0</v>
      </c>
      <c r="E171" s="37">
        <v>0</v>
      </c>
      <c r="F171" s="37">
        <v>0</v>
      </c>
      <c r="G171" s="37">
        <v>0</v>
      </c>
      <c r="H171" s="37">
        <f t="shared" si="100"/>
        <v>1224</v>
      </c>
      <c r="I171" s="37">
        <v>1224</v>
      </c>
      <c r="J171" s="37">
        <v>0</v>
      </c>
      <c r="K171" s="37">
        <v>0</v>
      </c>
      <c r="L171" s="37">
        <v>0</v>
      </c>
      <c r="M171" s="37">
        <f t="shared" si="101"/>
        <v>0</v>
      </c>
      <c r="N171" s="37">
        <v>0</v>
      </c>
      <c r="O171" s="37">
        <v>0</v>
      </c>
      <c r="P171" s="37">
        <v>0</v>
      </c>
      <c r="Q171" s="37">
        <v>0</v>
      </c>
      <c r="R171" s="37">
        <f t="shared" si="102"/>
        <v>1224</v>
      </c>
      <c r="S171" s="37">
        <f t="shared" si="103"/>
        <v>1224</v>
      </c>
      <c r="T171" s="37">
        <f t="shared" si="103"/>
        <v>0</v>
      </c>
      <c r="U171" s="37">
        <f t="shared" si="103"/>
        <v>0</v>
      </c>
      <c r="V171" s="37">
        <f t="shared" si="104"/>
        <v>0</v>
      </c>
      <c r="W171" s="38">
        <f t="shared" si="95"/>
        <v>0</v>
      </c>
      <c r="X171" s="38">
        <f t="shared" si="96"/>
        <v>0</v>
      </c>
      <c r="Y171" s="38"/>
      <c r="Z171" s="38"/>
      <c r="AA171" s="38"/>
    </row>
    <row r="172" spans="1:27" s="12" customFormat="1" ht="15.75" customHeight="1">
      <c r="A172" s="31" t="s">
        <v>75</v>
      </c>
      <c r="B172" s="32" t="s">
        <v>76</v>
      </c>
      <c r="C172" s="33">
        <f>+C173+C174</f>
        <v>37819.346453999999</v>
      </c>
      <c r="D172" s="33">
        <f t="shared" ref="D172:V172" si="105">+D173+D174</f>
        <v>3306.346454</v>
      </c>
      <c r="E172" s="33">
        <f t="shared" si="105"/>
        <v>3306.346454</v>
      </c>
      <c r="F172" s="33">
        <f t="shared" si="105"/>
        <v>0</v>
      </c>
      <c r="G172" s="33">
        <f t="shared" si="105"/>
        <v>0</v>
      </c>
      <c r="H172" s="33">
        <f t="shared" si="105"/>
        <v>34513</v>
      </c>
      <c r="I172" s="33">
        <f t="shared" si="105"/>
        <v>17405</v>
      </c>
      <c r="J172" s="33">
        <f t="shared" si="105"/>
        <v>0</v>
      </c>
      <c r="K172" s="33">
        <f t="shared" si="105"/>
        <v>0</v>
      </c>
      <c r="L172" s="33">
        <f t="shared" si="105"/>
        <v>17108</v>
      </c>
      <c r="M172" s="33">
        <f t="shared" si="105"/>
        <v>5921.4281729999993</v>
      </c>
      <c r="N172" s="33">
        <f t="shared" si="105"/>
        <v>2782.141173</v>
      </c>
      <c r="O172" s="33">
        <f t="shared" si="105"/>
        <v>0</v>
      </c>
      <c r="P172" s="33">
        <f t="shared" si="105"/>
        <v>0</v>
      </c>
      <c r="Q172" s="33">
        <f t="shared" si="105"/>
        <v>3139.2869999999998</v>
      </c>
      <c r="R172" s="33">
        <f t="shared" si="105"/>
        <v>31897.918280999998</v>
      </c>
      <c r="S172" s="33">
        <f t="shared" si="105"/>
        <v>17929.205280999999</v>
      </c>
      <c r="T172" s="33">
        <f t="shared" si="105"/>
        <v>0</v>
      </c>
      <c r="U172" s="33">
        <f t="shared" si="105"/>
        <v>0</v>
      </c>
      <c r="V172" s="33">
        <f t="shared" si="105"/>
        <v>13968.713</v>
      </c>
      <c r="W172" s="34">
        <f>M172/C172</f>
        <v>0.15657140400885255</v>
      </c>
      <c r="X172" s="34">
        <f>N172/(E172+I172)</f>
        <v>0.13432932422714039</v>
      </c>
      <c r="Y172" s="34"/>
      <c r="Z172" s="34"/>
      <c r="AA172" s="34">
        <f>Q172/L172</f>
        <v>0.18349818798223053</v>
      </c>
    </row>
    <row r="173" spans="1:27" ht="18.75" customHeight="1">
      <c r="A173" s="35" t="s">
        <v>42</v>
      </c>
      <c r="B173" s="36" t="s">
        <v>43</v>
      </c>
      <c r="C173" s="37">
        <f>+D173+H173</f>
        <v>25309.262999999999</v>
      </c>
      <c r="D173" s="37">
        <f>SUM(E173:G173)</f>
        <v>2961.2629999999999</v>
      </c>
      <c r="E173" s="37">
        <v>2961.2629999999999</v>
      </c>
      <c r="F173" s="37">
        <v>0</v>
      </c>
      <c r="G173" s="37">
        <v>0</v>
      </c>
      <c r="H173" s="37">
        <f>SUM(I173:L173)</f>
        <v>22348</v>
      </c>
      <c r="I173" s="37">
        <v>5240</v>
      </c>
      <c r="J173" s="37">
        <v>0</v>
      </c>
      <c r="K173" s="37">
        <v>0</v>
      </c>
      <c r="L173" s="37">
        <v>17108</v>
      </c>
      <c r="M173" s="37">
        <f>SUM(N173:Q173)</f>
        <v>4072.2637369999998</v>
      </c>
      <c r="N173" s="37">
        <v>932.97673699999996</v>
      </c>
      <c r="O173" s="37">
        <v>0</v>
      </c>
      <c r="P173" s="37">
        <v>0</v>
      </c>
      <c r="Q173" s="37">
        <v>3139.2869999999998</v>
      </c>
      <c r="R173" s="37">
        <f>SUM(S173:V173)</f>
        <v>21236.999262999998</v>
      </c>
      <c r="S173" s="37">
        <f>(E173+I173)-N173</f>
        <v>7268.2862629999991</v>
      </c>
      <c r="T173" s="37">
        <f>(F173+J173)-O173</f>
        <v>0</v>
      </c>
      <c r="U173" s="37">
        <f>(G173+K173)-P173</f>
        <v>0</v>
      </c>
      <c r="V173" s="37">
        <f>L173-Q173</f>
        <v>13968.713</v>
      </c>
      <c r="W173" s="38">
        <f t="shared" ref="W173:W188" si="106">M173/C173</f>
        <v>0.16090013118912233</v>
      </c>
      <c r="X173" s="38">
        <f t="shared" ref="X173:X188" si="107">N173/(E173+I173)</f>
        <v>0.11376012901915231</v>
      </c>
      <c r="Y173" s="38"/>
      <c r="Z173" s="38"/>
      <c r="AA173" s="38">
        <f>Q173/L173</f>
        <v>0.18349818798223053</v>
      </c>
    </row>
    <row r="174" spans="1:27" ht="15.75" customHeight="1">
      <c r="A174" s="35" t="s">
        <v>42</v>
      </c>
      <c r="B174" s="36" t="s">
        <v>44</v>
      </c>
      <c r="C174" s="37">
        <f t="shared" ref="C174:V174" si="108">SUM(C175:C189)</f>
        <v>12510.083454</v>
      </c>
      <c r="D174" s="37">
        <f t="shared" si="108"/>
        <v>345.08345399999996</v>
      </c>
      <c r="E174" s="37">
        <f t="shared" si="108"/>
        <v>345.08345399999996</v>
      </c>
      <c r="F174" s="37">
        <f t="shared" si="108"/>
        <v>0</v>
      </c>
      <c r="G174" s="37">
        <f t="shared" si="108"/>
        <v>0</v>
      </c>
      <c r="H174" s="37">
        <f t="shared" si="108"/>
        <v>12165</v>
      </c>
      <c r="I174" s="37">
        <f t="shared" si="108"/>
        <v>12165</v>
      </c>
      <c r="J174" s="37">
        <f t="shared" si="108"/>
        <v>0</v>
      </c>
      <c r="K174" s="37">
        <f t="shared" si="108"/>
        <v>0</v>
      </c>
      <c r="L174" s="37">
        <f t="shared" si="108"/>
        <v>0</v>
      </c>
      <c r="M174" s="37">
        <f t="shared" si="108"/>
        <v>1849.1644359999998</v>
      </c>
      <c r="N174" s="37">
        <f t="shared" si="108"/>
        <v>1849.1644359999998</v>
      </c>
      <c r="O174" s="37">
        <f t="shared" si="108"/>
        <v>0</v>
      </c>
      <c r="P174" s="37">
        <f t="shared" si="108"/>
        <v>0</v>
      </c>
      <c r="Q174" s="37">
        <f t="shared" si="108"/>
        <v>0</v>
      </c>
      <c r="R174" s="37">
        <f t="shared" si="108"/>
        <v>10660.919018000001</v>
      </c>
      <c r="S174" s="37">
        <f t="shared" si="108"/>
        <v>10660.919018000001</v>
      </c>
      <c r="T174" s="37">
        <f t="shared" si="108"/>
        <v>0</v>
      </c>
      <c r="U174" s="37">
        <f t="shared" si="108"/>
        <v>0</v>
      </c>
      <c r="V174" s="37">
        <f t="shared" si="108"/>
        <v>0</v>
      </c>
      <c r="W174" s="38">
        <f t="shared" si="106"/>
        <v>0.14781391689347556</v>
      </c>
      <c r="X174" s="38">
        <f t="shared" si="107"/>
        <v>0.14781391689347556</v>
      </c>
      <c r="Y174" s="38"/>
      <c r="Z174" s="38"/>
      <c r="AA174" s="38"/>
    </row>
    <row r="175" spans="1:27" ht="15.75" hidden="1" customHeight="1">
      <c r="A175" s="35" t="s">
        <v>45</v>
      </c>
      <c r="B175" s="36" t="s">
        <v>46</v>
      </c>
      <c r="C175" s="37">
        <f t="shared" ref="C175:C189" si="109">+D175+H175</f>
        <v>3875.0834540000001</v>
      </c>
      <c r="D175" s="37">
        <f t="shared" ref="D175:D189" si="110">SUM(E175:G175)</f>
        <v>335.08345399999996</v>
      </c>
      <c r="E175" s="37">
        <v>335.08345399999996</v>
      </c>
      <c r="F175" s="37">
        <v>0</v>
      </c>
      <c r="G175" s="37">
        <v>0</v>
      </c>
      <c r="H175" s="37">
        <f t="shared" ref="H175:H189" si="111">SUM(I175:L175)</f>
        <v>3540</v>
      </c>
      <c r="I175" s="37">
        <v>3540</v>
      </c>
      <c r="J175" s="37">
        <v>0</v>
      </c>
      <c r="K175" s="37">
        <v>0</v>
      </c>
      <c r="L175" s="37">
        <v>0</v>
      </c>
      <c r="M175" s="37">
        <f t="shared" ref="M175:M189" si="112">SUM(N175:Q175)</f>
        <v>1660.9644359999998</v>
      </c>
      <c r="N175" s="37">
        <v>1660.9644359999998</v>
      </c>
      <c r="O175" s="37">
        <v>0</v>
      </c>
      <c r="P175" s="37">
        <v>0</v>
      </c>
      <c r="Q175" s="37">
        <v>0</v>
      </c>
      <c r="R175" s="37">
        <f t="shared" ref="R175:R189" si="113">SUM(S175:V175)</f>
        <v>2214.1190180000003</v>
      </c>
      <c r="S175" s="37">
        <f t="shared" ref="S175:U189" si="114">(E175+I175)-N175</f>
        <v>2214.1190180000003</v>
      </c>
      <c r="T175" s="37">
        <f t="shared" si="114"/>
        <v>0</v>
      </c>
      <c r="U175" s="37">
        <f t="shared" si="114"/>
        <v>0</v>
      </c>
      <c r="V175" s="37">
        <f t="shared" ref="V175:V189" si="115">L175-Q175</f>
        <v>0</v>
      </c>
      <c r="W175" s="38">
        <f t="shared" si="106"/>
        <v>0.42862675235690545</v>
      </c>
      <c r="X175" s="38">
        <f t="shared" si="107"/>
        <v>0.42862675235690545</v>
      </c>
      <c r="Y175" s="38"/>
      <c r="Z175" s="38"/>
      <c r="AA175" s="38"/>
    </row>
    <row r="176" spans="1:27" ht="15.75" hidden="1" customHeight="1">
      <c r="A176" s="35" t="s">
        <v>45</v>
      </c>
      <c r="B176" s="36" t="s">
        <v>47</v>
      </c>
      <c r="C176" s="37">
        <f t="shared" si="109"/>
        <v>2490</v>
      </c>
      <c r="D176" s="37">
        <f t="shared" si="110"/>
        <v>0</v>
      </c>
      <c r="E176" s="37">
        <v>0</v>
      </c>
      <c r="F176" s="37">
        <v>0</v>
      </c>
      <c r="G176" s="37">
        <v>0</v>
      </c>
      <c r="H176" s="37">
        <f t="shared" si="111"/>
        <v>2490</v>
      </c>
      <c r="I176" s="37">
        <v>2490</v>
      </c>
      <c r="J176" s="37">
        <v>0</v>
      </c>
      <c r="K176" s="37">
        <v>0</v>
      </c>
      <c r="L176" s="37">
        <v>0</v>
      </c>
      <c r="M176" s="37">
        <f t="shared" si="112"/>
        <v>25.2</v>
      </c>
      <c r="N176" s="37">
        <v>25.2</v>
      </c>
      <c r="O176" s="37">
        <v>0</v>
      </c>
      <c r="P176" s="37">
        <v>0</v>
      </c>
      <c r="Q176" s="37">
        <v>0</v>
      </c>
      <c r="R176" s="37">
        <f t="shared" si="113"/>
        <v>2464.8000000000002</v>
      </c>
      <c r="S176" s="37">
        <f t="shared" si="114"/>
        <v>2464.8000000000002</v>
      </c>
      <c r="T176" s="37">
        <f t="shared" si="114"/>
        <v>0</v>
      </c>
      <c r="U176" s="37">
        <f t="shared" si="114"/>
        <v>0</v>
      </c>
      <c r="V176" s="37">
        <f t="shared" si="115"/>
        <v>0</v>
      </c>
      <c r="W176" s="38">
        <f t="shared" si="106"/>
        <v>1.0120481927710843E-2</v>
      </c>
      <c r="X176" s="38">
        <f t="shared" si="107"/>
        <v>1.0120481927710843E-2</v>
      </c>
      <c r="Y176" s="38"/>
      <c r="Z176" s="38"/>
      <c r="AA176" s="38"/>
    </row>
    <row r="177" spans="1:27" ht="15.75" hidden="1" customHeight="1">
      <c r="A177" s="35" t="s">
        <v>45</v>
      </c>
      <c r="B177" s="36" t="s">
        <v>48</v>
      </c>
      <c r="C177" s="37">
        <f t="shared" si="109"/>
        <v>315</v>
      </c>
      <c r="D177" s="37">
        <f t="shared" si="110"/>
        <v>0</v>
      </c>
      <c r="E177" s="37">
        <v>0</v>
      </c>
      <c r="F177" s="37">
        <v>0</v>
      </c>
      <c r="G177" s="37">
        <v>0</v>
      </c>
      <c r="H177" s="37">
        <f t="shared" si="111"/>
        <v>315</v>
      </c>
      <c r="I177" s="37">
        <v>315</v>
      </c>
      <c r="J177" s="37">
        <v>0</v>
      </c>
      <c r="K177" s="37">
        <v>0</v>
      </c>
      <c r="L177" s="37">
        <v>0</v>
      </c>
      <c r="M177" s="37">
        <f t="shared" si="112"/>
        <v>0</v>
      </c>
      <c r="N177" s="37">
        <v>0</v>
      </c>
      <c r="O177" s="37">
        <v>0</v>
      </c>
      <c r="P177" s="37">
        <v>0</v>
      </c>
      <c r="Q177" s="37">
        <v>0</v>
      </c>
      <c r="R177" s="37">
        <f t="shared" si="113"/>
        <v>315</v>
      </c>
      <c r="S177" s="37">
        <f t="shared" si="114"/>
        <v>315</v>
      </c>
      <c r="T177" s="37">
        <f t="shared" si="114"/>
        <v>0</v>
      </c>
      <c r="U177" s="37">
        <f t="shared" si="114"/>
        <v>0</v>
      </c>
      <c r="V177" s="37">
        <f t="shared" si="115"/>
        <v>0</v>
      </c>
      <c r="W177" s="38">
        <f t="shared" si="106"/>
        <v>0</v>
      </c>
      <c r="X177" s="38">
        <f t="shared" si="107"/>
        <v>0</v>
      </c>
      <c r="Y177" s="38"/>
      <c r="Z177" s="38"/>
      <c r="AA177" s="38"/>
    </row>
    <row r="178" spans="1:27" ht="24" hidden="1" customHeight="1">
      <c r="A178" s="35" t="s">
        <v>45</v>
      </c>
      <c r="B178" s="36" t="s">
        <v>49</v>
      </c>
      <c r="C178" s="37">
        <f t="shared" si="109"/>
        <v>315</v>
      </c>
      <c r="D178" s="37">
        <f t="shared" si="110"/>
        <v>0</v>
      </c>
      <c r="E178" s="37">
        <v>0</v>
      </c>
      <c r="F178" s="37">
        <v>0</v>
      </c>
      <c r="G178" s="37">
        <v>0</v>
      </c>
      <c r="H178" s="37">
        <f t="shared" si="111"/>
        <v>315</v>
      </c>
      <c r="I178" s="37">
        <v>315</v>
      </c>
      <c r="J178" s="37">
        <v>0</v>
      </c>
      <c r="K178" s="37">
        <v>0</v>
      </c>
      <c r="L178" s="37">
        <v>0</v>
      </c>
      <c r="M178" s="37">
        <f t="shared" si="112"/>
        <v>0</v>
      </c>
      <c r="N178" s="37">
        <v>0</v>
      </c>
      <c r="O178" s="37">
        <v>0</v>
      </c>
      <c r="P178" s="37">
        <v>0</v>
      </c>
      <c r="Q178" s="37">
        <v>0</v>
      </c>
      <c r="R178" s="37">
        <f t="shared" si="113"/>
        <v>315</v>
      </c>
      <c r="S178" s="37">
        <f t="shared" si="114"/>
        <v>315</v>
      </c>
      <c r="T178" s="37">
        <f t="shared" si="114"/>
        <v>0</v>
      </c>
      <c r="U178" s="37">
        <f t="shared" si="114"/>
        <v>0</v>
      </c>
      <c r="V178" s="37">
        <f t="shared" si="115"/>
        <v>0</v>
      </c>
      <c r="W178" s="38">
        <f t="shared" si="106"/>
        <v>0</v>
      </c>
      <c r="X178" s="38">
        <f t="shared" si="107"/>
        <v>0</v>
      </c>
      <c r="Y178" s="38"/>
      <c r="Z178" s="38"/>
      <c r="AA178" s="38"/>
    </row>
    <row r="179" spans="1:27" ht="25.5" hidden="1" customHeight="1">
      <c r="A179" s="35" t="s">
        <v>45</v>
      </c>
      <c r="B179" s="36" t="s">
        <v>50</v>
      </c>
      <c r="C179" s="37">
        <f t="shared" si="109"/>
        <v>200</v>
      </c>
      <c r="D179" s="37">
        <f t="shared" si="110"/>
        <v>0</v>
      </c>
      <c r="E179" s="37">
        <v>0</v>
      </c>
      <c r="F179" s="37">
        <v>0</v>
      </c>
      <c r="G179" s="37">
        <v>0</v>
      </c>
      <c r="H179" s="37">
        <f t="shared" si="111"/>
        <v>200</v>
      </c>
      <c r="I179" s="37">
        <v>200</v>
      </c>
      <c r="J179" s="37">
        <v>0</v>
      </c>
      <c r="K179" s="37">
        <v>0</v>
      </c>
      <c r="L179" s="37">
        <v>0</v>
      </c>
      <c r="M179" s="37">
        <f t="shared" si="112"/>
        <v>0</v>
      </c>
      <c r="N179" s="37">
        <v>0</v>
      </c>
      <c r="O179" s="37">
        <v>0</v>
      </c>
      <c r="P179" s="37">
        <v>0</v>
      </c>
      <c r="Q179" s="37">
        <v>0</v>
      </c>
      <c r="R179" s="37">
        <f t="shared" si="113"/>
        <v>200</v>
      </c>
      <c r="S179" s="37">
        <f t="shared" si="114"/>
        <v>200</v>
      </c>
      <c r="T179" s="37">
        <f t="shared" si="114"/>
        <v>0</v>
      </c>
      <c r="U179" s="37">
        <f t="shared" si="114"/>
        <v>0</v>
      </c>
      <c r="V179" s="37">
        <f t="shared" si="115"/>
        <v>0</v>
      </c>
      <c r="W179" s="38">
        <f t="shared" si="106"/>
        <v>0</v>
      </c>
      <c r="X179" s="38">
        <f t="shared" si="107"/>
        <v>0</v>
      </c>
      <c r="Y179" s="38"/>
      <c r="Z179" s="38"/>
      <c r="AA179" s="38"/>
    </row>
    <row r="180" spans="1:27" ht="26.25" hidden="1" customHeight="1">
      <c r="A180" s="35" t="s">
        <v>45</v>
      </c>
      <c r="B180" s="36" t="s">
        <v>51</v>
      </c>
      <c r="C180" s="37">
        <f t="shared" si="109"/>
        <v>0</v>
      </c>
      <c r="D180" s="37">
        <f t="shared" si="110"/>
        <v>0</v>
      </c>
      <c r="E180" s="37">
        <v>0</v>
      </c>
      <c r="F180" s="37">
        <v>0</v>
      </c>
      <c r="G180" s="37">
        <v>0</v>
      </c>
      <c r="H180" s="37">
        <f t="shared" si="111"/>
        <v>0</v>
      </c>
      <c r="I180" s="37">
        <v>0</v>
      </c>
      <c r="J180" s="37">
        <v>0</v>
      </c>
      <c r="K180" s="37">
        <v>0</v>
      </c>
      <c r="L180" s="37">
        <v>0</v>
      </c>
      <c r="M180" s="37">
        <f t="shared" si="112"/>
        <v>0</v>
      </c>
      <c r="N180" s="37">
        <v>0</v>
      </c>
      <c r="O180" s="37">
        <v>0</v>
      </c>
      <c r="P180" s="37">
        <v>0</v>
      </c>
      <c r="Q180" s="37">
        <v>0</v>
      </c>
      <c r="R180" s="37">
        <f t="shared" si="113"/>
        <v>0</v>
      </c>
      <c r="S180" s="37">
        <f t="shared" si="114"/>
        <v>0</v>
      </c>
      <c r="T180" s="37">
        <f t="shared" si="114"/>
        <v>0</v>
      </c>
      <c r="U180" s="37">
        <f t="shared" si="114"/>
        <v>0</v>
      </c>
      <c r="V180" s="37">
        <f t="shared" si="115"/>
        <v>0</v>
      </c>
      <c r="W180" s="38"/>
      <c r="X180" s="38"/>
      <c r="Y180" s="38"/>
      <c r="Z180" s="38"/>
      <c r="AA180" s="38"/>
    </row>
    <row r="181" spans="1:27" ht="20.25" hidden="1" customHeight="1">
      <c r="A181" s="35" t="s">
        <v>45</v>
      </c>
      <c r="B181" s="36" t="s">
        <v>52</v>
      </c>
      <c r="C181" s="37">
        <f t="shared" si="109"/>
        <v>420</v>
      </c>
      <c r="D181" s="37">
        <f t="shared" si="110"/>
        <v>0</v>
      </c>
      <c r="E181" s="37">
        <v>0</v>
      </c>
      <c r="F181" s="37">
        <v>0</v>
      </c>
      <c r="G181" s="37">
        <v>0</v>
      </c>
      <c r="H181" s="37">
        <f t="shared" si="111"/>
        <v>420</v>
      </c>
      <c r="I181" s="37">
        <v>420</v>
      </c>
      <c r="J181" s="37">
        <v>0</v>
      </c>
      <c r="K181" s="37">
        <v>0</v>
      </c>
      <c r="L181" s="37">
        <v>0</v>
      </c>
      <c r="M181" s="37">
        <f t="shared" si="112"/>
        <v>0</v>
      </c>
      <c r="N181" s="37">
        <v>0</v>
      </c>
      <c r="O181" s="37">
        <v>0</v>
      </c>
      <c r="P181" s="37">
        <v>0</v>
      </c>
      <c r="Q181" s="37">
        <v>0</v>
      </c>
      <c r="R181" s="37">
        <f t="shared" si="113"/>
        <v>420</v>
      </c>
      <c r="S181" s="37">
        <f t="shared" si="114"/>
        <v>420</v>
      </c>
      <c r="T181" s="37">
        <f t="shared" si="114"/>
        <v>0</v>
      </c>
      <c r="U181" s="37">
        <f t="shared" si="114"/>
        <v>0</v>
      </c>
      <c r="V181" s="37">
        <f t="shared" si="115"/>
        <v>0</v>
      </c>
      <c r="W181" s="38">
        <f t="shared" si="106"/>
        <v>0</v>
      </c>
      <c r="X181" s="38">
        <f t="shared" si="107"/>
        <v>0</v>
      </c>
      <c r="Y181" s="38"/>
      <c r="Z181" s="38"/>
      <c r="AA181" s="38"/>
    </row>
    <row r="182" spans="1:27" ht="15.75" hidden="1" customHeight="1">
      <c r="A182" s="35" t="s">
        <v>45</v>
      </c>
      <c r="B182" s="36" t="s">
        <v>53</v>
      </c>
      <c r="C182" s="37">
        <f t="shared" si="109"/>
        <v>1260</v>
      </c>
      <c r="D182" s="37">
        <f t="shared" si="110"/>
        <v>0</v>
      </c>
      <c r="E182" s="37">
        <v>0</v>
      </c>
      <c r="F182" s="37">
        <v>0</v>
      </c>
      <c r="G182" s="37">
        <v>0</v>
      </c>
      <c r="H182" s="37">
        <f t="shared" si="111"/>
        <v>1260</v>
      </c>
      <c r="I182" s="37">
        <v>1260</v>
      </c>
      <c r="J182" s="37">
        <v>0</v>
      </c>
      <c r="K182" s="37">
        <v>0</v>
      </c>
      <c r="L182" s="37">
        <v>0</v>
      </c>
      <c r="M182" s="37">
        <f t="shared" si="112"/>
        <v>36</v>
      </c>
      <c r="N182" s="37">
        <v>36</v>
      </c>
      <c r="O182" s="37">
        <v>0</v>
      </c>
      <c r="P182" s="37">
        <v>0</v>
      </c>
      <c r="Q182" s="37">
        <v>0</v>
      </c>
      <c r="R182" s="37">
        <f t="shared" si="113"/>
        <v>1224</v>
      </c>
      <c r="S182" s="37">
        <f t="shared" si="114"/>
        <v>1224</v>
      </c>
      <c r="T182" s="37">
        <f t="shared" si="114"/>
        <v>0</v>
      </c>
      <c r="U182" s="37">
        <f t="shared" si="114"/>
        <v>0</v>
      </c>
      <c r="V182" s="37">
        <f t="shared" si="115"/>
        <v>0</v>
      </c>
      <c r="W182" s="38">
        <f t="shared" si="106"/>
        <v>2.8571428571428571E-2</v>
      </c>
      <c r="X182" s="38">
        <f t="shared" si="107"/>
        <v>2.8571428571428571E-2</v>
      </c>
      <c r="Y182" s="38"/>
      <c r="Z182" s="38"/>
      <c r="AA182" s="38"/>
    </row>
    <row r="183" spans="1:27" ht="15.75" hidden="1" customHeight="1">
      <c r="A183" s="35" t="s">
        <v>45</v>
      </c>
      <c r="B183" s="36" t="s">
        <v>54</v>
      </c>
      <c r="C183" s="37">
        <f t="shared" si="109"/>
        <v>698</v>
      </c>
      <c r="D183" s="37">
        <f t="shared" si="110"/>
        <v>0</v>
      </c>
      <c r="E183" s="37">
        <v>0</v>
      </c>
      <c r="F183" s="37">
        <v>0</v>
      </c>
      <c r="G183" s="37">
        <v>0</v>
      </c>
      <c r="H183" s="37">
        <f t="shared" si="111"/>
        <v>698</v>
      </c>
      <c r="I183" s="37">
        <v>698</v>
      </c>
      <c r="J183" s="37">
        <v>0</v>
      </c>
      <c r="K183" s="37">
        <v>0</v>
      </c>
      <c r="L183" s="37">
        <v>0</v>
      </c>
      <c r="M183" s="37">
        <f t="shared" si="112"/>
        <v>97</v>
      </c>
      <c r="N183" s="37">
        <v>97</v>
      </c>
      <c r="O183" s="37">
        <v>0</v>
      </c>
      <c r="P183" s="37">
        <v>0</v>
      </c>
      <c r="Q183" s="37">
        <v>0</v>
      </c>
      <c r="R183" s="37">
        <f t="shared" si="113"/>
        <v>601</v>
      </c>
      <c r="S183" s="37">
        <f t="shared" si="114"/>
        <v>601</v>
      </c>
      <c r="T183" s="37">
        <f t="shared" si="114"/>
        <v>0</v>
      </c>
      <c r="U183" s="37">
        <f t="shared" si="114"/>
        <v>0</v>
      </c>
      <c r="V183" s="37">
        <f t="shared" si="115"/>
        <v>0</v>
      </c>
      <c r="W183" s="38">
        <f t="shared" si="106"/>
        <v>0.13896848137535817</v>
      </c>
      <c r="X183" s="38">
        <f t="shared" si="107"/>
        <v>0.13896848137535817</v>
      </c>
      <c r="Y183" s="38"/>
      <c r="Z183" s="38"/>
      <c r="AA183" s="38"/>
    </row>
    <row r="184" spans="1:27" ht="15.75" hidden="1" customHeight="1">
      <c r="A184" s="35" t="s">
        <v>45</v>
      </c>
      <c r="B184" s="36" t="s">
        <v>55</v>
      </c>
      <c r="C184" s="37">
        <f t="shared" si="109"/>
        <v>600</v>
      </c>
      <c r="D184" s="37">
        <f t="shared" si="110"/>
        <v>0</v>
      </c>
      <c r="E184" s="37">
        <v>0</v>
      </c>
      <c r="F184" s="37">
        <v>0</v>
      </c>
      <c r="G184" s="37">
        <v>0</v>
      </c>
      <c r="H184" s="37">
        <f t="shared" si="111"/>
        <v>600</v>
      </c>
      <c r="I184" s="37">
        <v>600</v>
      </c>
      <c r="J184" s="37">
        <v>0</v>
      </c>
      <c r="K184" s="37">
        <v>0</v>
      </c>
      <c r="L184" s="37">
        <v>0</v>
      </c>
      <c r="M184" s="37">
        <f t="shared" si="112"/>
        <v>0</v>
      </c>
      <c r="N184" s="37">
        <v>0</v>
      </c>
      <c r="O184" s="37">
        <v>0</v>
      </c>
      <c r="P184" s="37">
        <v>0</v>
      </c>
      <c r="Q184" s="37">
        <v>0</v>
      </c>
      <c r="R184" s="37">
        <f t="shared" si="113"/>
        <v>600</v>
      </c>
      <c r="S184" s="37">
        <f t="shared" si="114"/>
        <v>600</v>
      </c>
      <c r="T184" s="37">
        <f t="shared" si="114"/>
        <v>0</v>
      </c>
      <c r="U184" s="37">
        <f t="shared" si="114"/>
        <v>0</v>
      </c>
      <c r="V184" s="37">
        <f t="shared" si="115"/>
        <v>0</v>
      </c>
      <c r="W184" s="38">
        <f t="shared" si="106"/>
        <v>0</v>
      </c>
      <c r="X184" s="38">
        <f t="shared" si="107"/>
        <v>0</v>
      </c>
      <c r="Y184" s="38"/>
      <c r="Z184" s="38"/>
      <c r="AA184" s="38"/>
    </row>
    <row r="185" spans="1:27" ht="15.75" hidden="1" customHeight="1">
      <c r="A185" s="35" t="s">
        <v>45</v>
      </c>
      <c r="B185" s="36" t="s">
        <v>56</v>
      </c>
      <c r="C185" s="37">
        <f t="shared" si="109"/>
        <v>1100</v>
      </c>
      <c r="D185" s="37">
        <f t="shared" si="110"/>
        <v>0</v>
      </c>
      <c r="E185" s="37">
        <v>0</v>
      </c>
      <c r="F185" s="37">
        <v>0</v>
      </c>
      <c r="G185" s="37">
        <v>0</v>
      </c>
      <c r="H185" s="37">
        <f t="shared" si="111"/>
        <v>1100</v>
      </c>
      <c r="I185" s="37">
        <v>1100</v>
      </c>
      <c r="J185" s="37">
        <v>0</v>
      </c>
      <c r="K185" s="37">
        <v>0</v>
      </c>
      <c r="L185" s="37">
        <v>0</v>
      </c>
      <c r="M185" s="37">
        <f t="shared" si="112"/>
        <v>0</v>
      </c>
      <c r="N185" s="37">
        <v>0</v>
      </c>
      <c r="O185" s="37">
        <v>0</v>
      </c>
      <c r="P185" s="37">
        <v>0</v>
      </c>
      <c r="Q185" s="37">
        <v>0</v>
      </c>
      <c r="R185" s="37">
        <f t="shared" si="113"/>
        <v>1100</v>
      </c>
      <c r="S185" s="37">
        <f t="shared" si="114"/>
        <v>1100</v>
      </c>
      <c r="T185" s="37">
        <f t="shared" si="114"/>
        <v>0</v>
      </c>
      <c r="U185" s="37">
        <f t="shared" si="114"/>
        <v>0</v>
      </c>
      <c r="V185" s="37">
        <f t="shared" si="115"/>
        <v>0</v>
      </c>
      <c r="W185" s="38">
        <f t="shared" si="106"/>
        <v>0</v>
      </c>
      <c r="X185" s="38">
        <f t="shared" si="107"/>
        <v>0</v>
      </c>
      <c r="Y185" s="38"/>
      <c r="Z185" s="38"/>
      <c r="AA185" s="38"/>
    </row>
    <row r="186" spans="1:27" ht="15.75" hidden="1" customHeight="1">
      <c r="A186" s="35" t="s">
        <v>45</v>
      </c>
      <c r="B186" s="36" t="s">
        <v>57</v>
      </c>
      <c r="C186" s="37">
        <f t="shared" si="109"/>
        <v>300</v>
      </c>
      <c r="D186" s="37">
        <f t="shared" si="110"/>
        <v>0</v>
      </c>
      <c r="E186" s="37">
        <v>0</v>
      </c>
      <c r="F186" s="37">
        <v>0</v>
      </c>
      <c r="G186" s="37">
        <v>0</v>
      </c>
      <c r="H186" s="37">
        <f t="shared" si="111"/>
        <v>300</v>
      </c>
      <c r="I186" s="37">
        <v>300</v>
      </c>
      <c r="J186" s="37">
        <v>0</v>
      </c>
      <c r="K186" s="37">
        <v>0</v>
      </c>
      <c r="L186" s="37">
        <v>0</v>
      </c>
      <c r="M186" s="37">
        <f t="shared" si="112"/>
        <v>0</v>
      </c>
      <c r="N186" s="37">
        <v>0</v>
      </c>
      <c r="O186" s="37">
        <v>0</v>
      </c>
      <c r="P186" s="37">
        <v>0</v>
      </c>
      <c r="Q186" s="37">
        <v>0</v>
      </c>
      <c r="R186" s="37">
        <f t="shared" si="113"/>
        <v>300</v>
      </c>
      <c r="S186" s="37">
        <f t="shared" si="114"/>
        <v>300</v>
      </c>
      <c r="T186" s="37">
        <f t="shared" si="114"/>
        <v>0</v>
      </c>
      <c r="U186" s="37">
        <f t="shared" si="114"/>
        <v>0</v>
      </c>
      <c r="V186" s="37">
        <f t="shared" si="115"/>
        <v>0</v>
      </c>
      <c r="W186" s="38">
        <f t="shared" si="106"/>
        <v>0</v>
      </c>
      <c r="X186" s="38">
        <f t="shared" si="107"/>
        <v>0</v>
      </c>
      <c r="Y186" s="38"/>
      <c r="Z186" s="38"/>
      <c r="AA186" s="38"/>
    </row>
    <row r="187" spans="1:27" ht="21" hidden="1">
      <c r="A187" s="35" t="s">
        <v>45</v>
      </c>
      <c r="B187" s="36" t="s">
        <v>58</v>
      </c>
      <c r="C187" s="37">
        <f t="shared" si="109"/>
        <v>29</v>
      </c>
      <c r="D187" s="37">
        <f t="shared" si="110"/>
        <v>0</v>
      </c>
      <c r="E187" s="37">
        <v>0</v>
      </c>
      <c r="F187" s="37">
        <v>0</v>
      </c>
      <c r="G187" s="37">
        <v>0</v>
      </c>
      <c r="H187" s="37">
        <f t="shared" si="111"/>
        <v>29</v>
      </c>
      <c r="I187" s="37">
        <v>29</v>
      </c>
      <c r="J187" s="37">
        <v>0</v>
      </c>
      <c r="K187" s="37">
        <v>0</v>
      </c>
      <c r="L187" s="37">
        <v>0</v>
      </c>
      <c r="M187" s="37">
        <f t="shared" si="112"/>
        <v>0</v>
      </c>
      <c r="N187" s="37">
        <v>0</v>
      </c>
      <c r="O187" s="37">
        <v>0</v>
      </c>
      <c r="P187" s="37">
        <v>0</v>
      </c>
      <c r="Q187" s="37">
        <v>0</v>
      </c>
      <c r="R187" s="37">
        <f t="shared" si="113"/>
        <v>29</v>
      </c>
      <c r="S187" s="37">
        <f t="shared" si="114"/>
        <v>29</v>
      </c>
      <c r="T187" s="37">
        <f t="shared" si="114"/>
        <v>0</v>
      </c>
      <c r="U187" s="37">
        <f t="shared" si="114"/>
        <v>0</v>
      </c>
      <c r="V187" s="37">
        <f t="shared" si="115"/>
        <v>0</v>
      </c>
      <c r="W187" s="38">
        <f t="shared" si="106"/>
        <v>0</v>
      </c>
      <c r="X187" s="38">
        <f t="shared" si="107"/>
        <v>0</v>
      </c>
      <c r="Y187" s="38"/>
      <c r="Z187" s="38"/>
      <c r="AA187" s="38"/>
    </row>
    <row r="188" spans="1:27" ht="18.75" hidden="1" customHeight="1">
      <c r="A188" s="35" t="s">
        <v>45</v>
      </c>
      <c r="B188" s="36" t="s">
        <v>59</v>
      </c>
      <c r="C188" s="37">
        <f t="shared" si="109"/>
        <v>908</v>
      </c>
      <c r="D188" s="37">
        <f t="shared" si="110"/>
        <v>10</v>
      </c>
      <c r="E188" s="37">
        <v>10</v>
      </c>
      <c r="F188" s="37">
        <v>0</v>
      </c>
      <c r="G188" s="37">
        <v>0</v>
      </c>
      <c r="H188" s="37">
        <f t="shared" si="111"/>
        <v>898</v>
      </c>
      <c r="I188" s="37">
        <v>898</v>
      </c>
      <c r="J188" s="37">
        <v>0</v>
      </c>
      <c r="K188" s="37">
        <v>0</v>
      </c>
      <c r="L188" s="37">
        <v>0</v>
      </c>
      <c r="M188" s="37">
        <f t="shared" si="112"/>
        <v>30</v>
      </c>
      <c r="N188" s="37">
        <v>30</v>
      </c>
      <c r="O188" s="37">
        <v>0</v>
      </c>
      <c r="P188" s="37">
        <v>0</v>
      </c>
      <c r="Q188" s="37">
        <v>0</v>
      </c>
      <c r="R188" s="37">
        <f t="shared" si="113"/>
        <v>878</v>
      </c>
      <c r="S188" s="37">
        <f t="shared" si="114"/>
        <v>878</v>
      </c>
      <c r="T188" s="37">
        <f t="shared" si="114"/>
        <v>0</v>
      </c>
      <c r="U188" s="37">
        <f t="shared" si="114"/>
        <v>0</v>
      </c>
      <c r="V188" s="37">
        <f t="shared" si="115"/>
        <v>0</v>
      </c>
      <c r="W188" s="38">
        <f t="shared" si="106"/>
        <v>3.3039647577092511E-2</v>
      </c>
      <c r="X188" s="38">
        <f t="shared" si="107"/>
        <v>3.3039647577092511E-2</v>
      </c>
      <c r="Y188" s="38"/>
      <c r="Z188" s="38"/>
      <c r="AA188" s="38"/>
    </row>
    <row r="189" spans="1:27" ht="22.5" hidden="1" customHeight="1">
      <c r="A189" s="35" t="s">
        <v>45</v>
      </c>
      <c r="B189" s="36" t="s">
        <v>60</v>
      </c>
      <c r="C189" s="37">
        <f t="shared" si="109"/>
        <v>0</v>
      </c>
      <c r="D189" s="37">
        <f t="shared" si="110"/>
        <v>0</v>
      </c>
      <c r="E189" s="37">
        <v>0</v>
      </c>
      <c r="F189" s="37">
        <v>0</v>
      </c>
      <c r="G189" s="37">
        <v>0</v>
      </c>
      <c r="H189" s="37">
        <f t="shared" si="111"/>
        <v>0</v>
      </c>
      <c r="I189" s="37">
        <v>0</v>
      </c>
      <c r="J189" s="37">
        <v>0</v>
      </c>
      <c r="K189" s="37">
        <v>0</v>
      </c>
      <c r="L189" s="37">
        <v>0</v>
      </c>
      <c r="M189" s="37">
        <f t="shared" si="112"/>
        <v>0</v>
      </c>
      <c r="N189" s="37">
        <v>0</v>
      </c>
      <c r="O189" s="37">
        <v>0</v>
      </c>
      <c r="P189" s="37">
        <v>0</v>
      </c>
      <c r="Q189" s="37">
        <v>0</v>
      </c>
      <c r="R189" s="37">
        <f t="shared" si="113"/>
        <v>0</v>
      </c>
      <c r="S189" s="37">
        <f t="shared" si="114"/>
        <v>0</v>
      </c>
      <c r="T189" s="37">
        <f t="shared" si="114"/>
        <v>0</v>
      </c>
      <c r="U189" s="37">
        <f t="shared" si="114"/>
        <v>0</v>
      </c>
      <c r="V189" s="37">
        <f t="shared" si="115"/>
        <v>0</v>
      </c>
      <c r="W189" s="38"/>
      <c r="X189" s="38"/>
      <c r="Y189" s="38"/>
      <c r="Z189" s="38"/>
      <c r="AA189" s="38"/>
    </row>
    <row r="190" spans="1:27" s="12" customFormat="1" ht="15.75" customHeight="1">
      <c r="A190" s="31" t="s">
        <v>77</v>
      </c>
      <c r="B190" s="32" t="s">
        <v>78</v>
      </c>
      <c r="C190" s="33">
        <f>+C192+C191</f>
        <v>1562</v>
      </c>
      <c r="D190" s="33">
        <f t="shared" ref="D190:U190" si="116">+D192+D191</f>
        <v>0</v>
      </c>
      <c r="E190" s="33">
        <f t="shared" si="116"/>
        <v>0</v>
      </c>
      <c r="F190" s="33">
        <f t="shared" si="116"/>
        <v>0</v>
      </c>
      <c r="G190" s="33">
        <f t="shared" si="116"/>
        <v>0</v>
      </c>
      <c r="H190" s="33">
        <f t="shared" si="116"/>
        <v>1562</v>
      </c>
      <c r="I190" s="33">
        <f t="shared" si="116"/>
        <v>1157</v>
      </c>
      <c r="J190" s="33">
        <f t="shared" si="116"/>
        <v>0</v>
      </c>
      <c r="K190" s="33">
        <f t="shared" si="116"/>
        <v>0</v>
      </c>
      <c r="L190" s="33">
        <f t="shared" si="116"/>
        <v>405</v>
      </c>
      <c r="M190" s="33">
        <f t="shared" si="116"/>
        <v>0</v>
      </c>
      <c r="N190" s="33">
        <f t="shared" si="116"/>
        <v>0</v>
      </c>
      <c r="O190" s="33">
        <f t="shared" si="116"/>
        <v>0</v>
      </c>
      <c r="P190" s="33">
        <f t="shared" si="116"/>
        <v>0</v>
      </c>
      <c r="Q190" s="33">
        <f t="shared" si="116"/>
        <v>0</v>
      </c>
      <c r="R190" s="33">
        <f t="shared" si="116"/>
        <v>1562</v>
      </c>
      <c r="S190" s="33">
        <f t="shared" si="116"/>
        <v>1157</v>
      </c>
      <c r="T190" s="33">
        <f t="shared" si="116"/>
        <v>0</v>
      </c>
      <c r="U190" s="33">
        <f t="shared" si="116"/>
        <v>0</v>
      </c>
      <c r="V190" s="33">
        <f>+V192+V191</f>
        <v>405</v>
      </c>
      <c r="W190" s="34">
        <f>M190/C190</f>
        <v>0</v>
      </c>
      <c r="X190" s="34">
        <f>N190/(E190+I190)</f>
        <v>0</v>
      </c>
      <c r="Y190" s="34"/>
      <c r="Z190" s="34"/>
      <c r="AA190" s="34">
        <f>Q190/L190</f>
        <v>0</v>
      </c>
    </row>
    <row r="191" spans="1:27" ht="18.75" customHeight="1">
      <c r="A191" s="35" t="s">
        <v>42</v>
      </c>
      <c r="B191" s="36" t="s">
        <v>43</v>
      </c>
      <c r="C191" s="37">
        <f>+D191+H191</f>
        <v>405</v>
      </c>
      <c r="D191" s="37">
        <f>SUM(E191:G191)</f>
        <v>0</v>
      </c>
      <c r="E191" s="37">
        <v>0</v>
      </c>
      <c r="F191" s="37">
        <v>0</v>
      </c>
      <c r="G191" s="37">
        <v>0</v>
      </c>
      <c r="H191" s="37">
        <f>SUM(I191:L191)</f>
        <v>405</v>
      </c>
      <c r="I191" s="37">
        <v>0</v>
      </c>
      <c r="J191" s="37">
        <v>0</v>
      </c>
      <c r="K191" s="37">
        <v>0</v>
      </c>
      <c r="L191" s="37">
        <v>405</v>
      </c>
      <c r="M191" s="37">
        <f>SUM(N191:Q191)</f>
        <v>0</v>
      </c>
      <c r="N191" s="37">
        <v>0</v>
      </c>
      <c r="O191" s="37">
        <v>0</v>
      </c>
      <c r="P191" s="37">
        <v>0</v>
      </c>
      <c r="Q191" s="37">
        <v>0</v>
      </c>
      <c r="R191" s="37">
        <f>SUM(S191:V191)</f>
        <v>405</v>
      </c>
      <c r="S191" s="37">
        <f>(E191+I191)-N191</f>
        <v>0</v>
      </c>
      <c r="T191" s="37">
        <f>(F191+J191)-O191</f>
        <v>0</v>
      </c>
      <c r="U191" s="37">
        <f>(G191+K191)-P191</f>
        <v>0</v>
      </c>
      <c r="V191" s="37">
        <f>L191-Q191</f>
        <v>405</v>
      </c>
      <c r="W191" s="38">
        <f t="shared" ref="W191:W206" si="117">M191/C191</f>
        <v>0</v>
      </c>
      <c r="X191" s="38"/>
      <c r="Y191" s="38"/>
      <c r="Z191" s="38"/>
      <c r="AA191" s="38">
        <f>Q191/L191</f>
        <v>0</v>
      </c>
    </row>
    <row r="192" spans="1:27" ht="15.75" customHeight="1">
      <c r="A192" s="35" t="s">
        <v>42</v>
      </c>
      <c r="B192" s="36" t="s">
        <v>44</v>
      </c>
      <c r="C192" s="37">
        <f t="shared" ref="C192:V192" si="118">SUM(C193:C207)</f>
        <v>1157</v>
      </c>
      <c r="D192" s="37">
        <f t="shared" si="118"/>
        <v>0</v>
      </c>
      <c r="E192" s="37">
        <f t="shared" si="118"/>
        <v>0</v>
      </c>
      <c r="F192" s="37">
        <f t="shared" si="118"/>
        <v>0</v>
      </c>
      <c r="G192" s="37">
        <f t="shared" si="118"/>
        <v>0</v>
      </c>
      <c r="H192" s="37">
        <f t="shared" si="118"/>
        <v>1157</v>
      </c>
      <c r="I192" s="37">
        <f t="shared" si="118"/>
        <v>1157</v>
      </c>
      <c r="J192" s="37">
        <f t="shared" si="118"/>
        <v>0</v>
      </c>
      <c r="K192" s="37">
        <f t="shared" si="118"/>
        <v>0</v>
      </c>
      <c r="L192" s="37">
        <f t="shared" si="118"/>
        <v>0</v>
      </c>
      <c r="M192" s="37">
        <f t="shared" si="118"/>
        <v>0</v>
      </c>
      <c r="N192" s="37">
        <f t="shared" si="118"/>
        <v>0</v>
      </c>
      <c r="O192" s="37">
        <f t="shared" si="118"/>
        <v>0</v>
      </c>
      <c r="P192" s="37">
        <f t="shared" si="118"/>
        <v>0</v>
      </c>
      <c r="Q192" s="37">
        <f t="shared" si="118"/>
        <v>0</v>
      </c>
      <c r="R192" s="37">
        <f t="shared" si="118"/>
        <v>1157</v>
      </c>
      <c r="S192" s="37">
        <f t="shared" si="118"/>
        <v>1157</v>
      </c>
      <c r="T192" s="37">
        <f t="shared" si="118"/>
        <v>0</v>
      </c>
      <c r="U192" s="37">
        <f t="shared" si="118"/>
        <v>0</v>
      </c>
      <c r="V192" s="37">
        <f t="shared" si="118"/>
        <v>0</v>
      </c>
      <c r="W192" s="38">
        <f t="shared" si="117"/>
        <v>0</v>
      </c>
      <c r="X192" s="38">
        <f t="shared" ref="X192:X206" si="119">N192/(E192+I192)</f>
        <v>0</v>
      </c>
      <c r="Y192" s="38"/>
      <c r="Z192" s="38"/>
      <c r="AA192" s="38"/>
    </row>
    <row r="193" spans="1:27" ht="15.75" hidden="1" customHeight="1">
      <c r="A193" s="35" t="s">
        <v>45</v>
      </c>
      <c r="B193" s="36" t="s">
        <v>46</v>
      </c>
      <c r="C193" s="37">
        <f t="shared" ref="C193:C207" si="120">+D193+H193</f>
        <v>160</v>
      </c>
      <c r="D193" s="37">
        <f t="shared" ref="D193:D207" si="121">SUM(E193:G193)</f>
        <v>0</v>
      </c>
      <c r="E193" s="37">
        <v>0</v>
      </c>
      <c r="F193" s="37">
        <v>0</v>
      </c>
      <c r="G193" s="37">
        <v>0</v>
      </c>
      <c r="H193" s="37">
        <f t="shared" ref="H193:H207" si="122">SUM(I193:L193)</f>
        <v>160</v>
      </c>
      <c r="I193" s="37">
        <v>160</v>
      </c>
      <c r="J193" s="37">
        <v>0</v>
      </c>
      <c r="K193" s="37">
        <v>0</v>
      </c>
      <c r="L193" s="37">
        <v>0</v>
      </c>
      <c r="M193" s="37">
        <f t="shared" ref="M193:M207" si="123">SUM(N193:Q193)</f>
        <v>0</v>
      </c>
      <c r="N193" s="37">
        <v>0</v>
      </c>
      <c r="O193" s="37">
        <v>0</v>
      </c>
      <c r="P193" s="37">
        <v>0</v>
      </c>
      <c r="Q193" s="37">
        <v>0</v>
      </c>
      <c r="R193" s="37">
        <f t="shared" ref="R193:R207" si="124">SUM(S193:V193)</f>
        <v>160</v>
      </c>
      <c r="S193" s="37">
        <f t="shared" ref="S193:U207" si="125">(E193+I193)-N193</f>
        <v>160</v>
      </c>
      <c r="T193" s="37">
        <f t="shared" si="125"/>
        <v>0</v>
      </c>
      <c r="U193" s="37">
        <f t="shared" si="125"/>
        <v>0</v>
      </c>
      <c r="V193" s="37">
        <f t="shared" ref="V193:V207" si="126">L193-Q193</f>
        <v>0</v>
      </c>
      <c r="W193" s="38">
        <f t="shared" si="117"/>
        <v>0</v>
      </c>
      <c r="X193" s="38">
        <f t="shared" si="119"/>
        <v>0</v>
      </c>
      <c r="Y193" s="38"/>
      <c r="Z193" s="38"/>
      <c r="AA193" s="38"/>
    </row>
    <row r="194" spans="1:27" ht="15.75" hidden="1" customHeight="1">
      <c r="A194" s="35" t="s">
        <v>45</v>
      </c>
      <c r="B194" s="36" t="s">
        <v>47</v>
      </c>
      <c r="C194" s="37">
        <f t="shared" si="120"/>
        <v>90</v>
      </c>
      <c r="D194" s="37">
        <f t="shared" si="121"/>
        <v>0</v>
      </c>
      <c r="E194" s="37">
        <v>0</v>
      </c>
      <c r="F194" s="37">
        <v>0</v>
      </c>
      <c r="G194" s="37">
        <v>0</v>
      </c>
      <c r="H194" s="37">
        <f t="shared" si="122"/>
        <v>90</v>
      </c>
      <c r="I194" s="37">
        <v>90</v>
      </c>
      <c r="J194" s="37">
        <v>0</v>
      </c>
      <c r="K194" s="37">
        <v>0</v>
      </c>
      <c r="L194" s="37">
        <v>0</v>
      </c>
      <c r="M194" s="37">
        <f t="shared" si="123"/>
        <v>0</v>
      </c>
      <c r="N194" s="37">
        <v>0</v>
      </c>
      <c r="O194" s="37">
        <v>0</v>
      </c>
      <c r="P194" s="37">
        <v>0</v>
      </c>
      <c r="Q194" s="37">
        <v>0</v>
      </c>
      <c r="R194" s="37">
        <f t="shared" si="124"/>
        <v>90</v>
      </c>
      <c r="S194" s="37">
        <f t="shared" si="125"/>
        <v>90</v>
      </c>
      <c r="T194" s="37">
        <f t="shared" si="125"/>
        <v>0</v>
      </c>
      <c r="U194" s="37">
        <f t="shared" si="125"/>
        <v>0</v>
      </c>
      <c r="V194" s="37">
        <f t="shared" si="126"/>
        <v>0</v>
      </c>
      <c r="W194" s="38">
        <f t="shared" si="117"/>
        <v>0</v>
      </c>
      <c r="X194" s="38">
        <f t="shared" si="119"/>
        <v>0</v>
      </c>
      <c r="Y194" s="38"/>
      <c r="Z194" s="38"/>
      <c r="AA194" s="38"/>
    </row>
    <row r="195" spans="1:27" ht="15.75" hidden="1" customHeight="1">
      <c r="A195" s="35" t="s">
        <v>45</v>
      </c>
      <c r="B195" s="36" t="s">
        <v>48</v>
      </c>
      <c r="C195" s="37">
        <f t="shared" si="120"/>
        <v>15</v>
      </c>
      <c r="D195" s="37">
        <f t="shared" si="121"/>
        <v>0</v>
      </c>
      <c r="E195" s="37">
        <v>0</v>
      </c>
      <c r="F195" s="37">
        <v>0</v>
      </c>
      <c r="G195" s="37">
        <v>0</v>
      </c>
      <c r="H195" s="37">
        <f t="shared" si="122"/>
        <v>15</v>
      </c>
      <c r="I195" s="37">
        <v>15</v>
      </c>
      <c r="J195" s="37">
        <v>0</v>
      </c>
      <c r="K195" s="37">
        <v>0</v>
      </c>
      <c r="L195" s="37">
        <v>0</v>
      </c>
      <c r="M195" s="37">
        <f t="shared" si="123"/>
        <v>0</v>
      </c>
      <c r="N195" s="37">
        <v>0</v>
      </c>
      <c r="O195" s="37">
        <v>0</v>
      </c>
      <c r="P195" s="37">
        <v>0</v>
      </c>
      <c r="Q195" s="37">
        <v>0</v>
      </c>
      <c r="R195" s="37">
        <f t="shared" si="124"/>
        <v>15</v>
      </c>
      <c r="S195" s="37">
        <f t="shared" si="125"/>
        <v>15</v>
      </c>
      <c r="T195" s="37">
        <f t="shared" si="125"/>
        <v>0</v>
      </c>
      <c r="U195" s="37">
        <f t="shared" si="125"/>
        <v>0</v>
      </c>
      <c r="V195" s="37">
        <f t="shared" si="126"/>
        <v>0</v>
      </c>
      <c r="W195" s="38">
        <f t="shared" si="117"/>
        <v>0</v>
      </c>
      <c r="X195" s="38">
        <f t="shared" si="119"/>
        <v>0</v>
      </c>
      <c r="Y195" s="38"/>
      <c r="Z195" s="38"/>
      <c r="AA195" s="38"/>
    </row>
    <row r="196" spans="1:27" ht="24" hidden="1" customHeight="1">
      <c r="A196" s="35" t="s">
        <v>45</v>
      </c>
      <c r="B196" s="36" t="s">
        <v>49</v>
      </c>
      <c r="C196" s="37">
        <f t="shared" si="120"/>
        <v>15</v>
      </c>
      <c r="D196" s="37">
        <f t="shared" si="121"/>
        <v>0</v>
      </c>
      <c r="E196" s="37">
        <v>0</v>
      </c>
      <c r="F196" s="37">
        <v>0</v>
      </c>
      <c r="G196" s="37">
        <v>0</v>
      </c>
      <c r="H196" s="37">
        <f t="shared" si="122"/>
        <v>15</v>
      </c>
      <c r="I196" s="37">
        <v>15</v>
      </c>
      <c r="J196" s="37">
        <v>0</v>
      </c>
      <c r="K196" s="37">
        <v>0</v>
      </c>
      <c r="L196" s="37">
        <v>0</v>
      </c>
      <c r="M196" s="37">
        <f t="shared" si="123"/>
        <v>0</v>
      </c>
      <c r="N196" s="37">
        <v>0</v>
      </c>
      <c r="O196" s="37">
        <v>0</v>
      </c>
      <c r="P196" s="37">
        <v>0</v>
      </c>
      <c r="Q196" s="37">
        <v>0</v>
      </c>
      <c r="R196" s="37">
        <f t="shared" si="124"/>
        <v>15</v>
      </c>
      <c r="S196" s="37">
        <f t="shared" si="125"/>
        <v>15</v>
      </c>
      <c r="T196" s="37">
        <f t="shared" si="125"/>
        <v>0</v>
      </c>
      <c r="U196" s="37">
        <f t="shared" si="125"/>
        <v>0</v>
      </c>
      <c r="V196" s="37">
        <f t="shared" si="126"/>
        <v>0</v>
      </c>
      <c r="W196" s="38">
        <f t="shared" si="117"/>
        <v>0</v>
      </c>
      <c r="X196" s="38">
        <f t="shared" si="119"/>
        <v>0</v>
      </c>
      <c r="Y196" s="38"/>
      <c r="Z196" s="38"/>
      <c r="AA196" s="38"/>
    </row>
    <row r="197" spans="1:27" ht="25.5" hidden="1" customHeight="1">
      <c r="A197" s="35" t="s">
        <v>45</v>
      </c>
      <c r="B197" s="36" t="s">
        <v>50</v>
      </c>
      <c r="C197" s="37">
        <f t="shared" si="120"/>
        <v>200</v>
      </c>
      <c r="D197" s="37">
        <f t="shared" si="121"/>
        <v>0</v>
      </c>
      <c r="E197" s="37">
        <v>0</v>
      </c>
      <c r="F197" s="37">
        <v>0</v>
      </c>
      <c r="G197" s="37">
        <v>0</v>
      </c>
      <c r="H197" s="37">
        <f t="shared" si="122"/>
        <v>200</v>
      </c>
      <c r="I197" s="37">
        <v>200</v>
      </c>
      <c r="J197" s="37">
        <v>0</v>
      </c>
      <c r="K197" s="37">
        <v>0</v>
      </c>
      <c r="L197" s="37">
        <v>0</v>
      </c>
      <c r="M197" s="37">
        <f t="shared" si="123"/>
        <v>0</v>
      </c>
      <c r="N197" s="37">
        <v>0</v>
      </c>
      <c r="O197" s="37">
        <v>0</v>
      </c>
      <c r="P197" s="37">
        <v>0</v>
      </c>
      <c r="Q197" s="37">
        <v>0</v>
      </c>
      <c r="R197" s="37">
        <f t="shared" si="124"/>
        <v>200</v>
      </c>
      <c r="S197" s="37">
        <f t="shared" si="125"/>
        <v>200</v>
      </c>
      <c r="T197" s="37">
        <f t="shared" si="125"/>
        <v>0</v>
      </c>
      <c r="U197" s="37">
        <f t="shared" si="125"/>
        <v>0</v>
      </c>
      <c r="V197" s="37">
        <f t="shared" si="126"/>
        <v>0</v>
      </c>
      <c r="W197" s="38">
        <f t="shared" si="117"/>
        <v>0</v>
      </c>
      <c r="X197" s="38">
        <f t="shared" si="119"/>
        <v>0</v>
      </c>
      <c r="Y197" s="38"/>
      <c r="Z197" s="38"/>
      <c r="AA197" s="38"/>
    </row>
    <row r="198" spans="1:27" ht="26.25" hidden="1" customHeight="1">
      <c r="A198" s="35" t="s">
        <v>45</v>
      </c>
      <c r="B198" s="36" t="s">
        <v>51</v>
      </c>
      <c r="C198" s="37">
        <f t="shared" si="120"/>
        <v>0</v>
      </c>
      <c r="D198" s="37">
        <f t="shared" si="121"/>
        <v>0</v>
      </c>
      <c r="E198" s="37">
        <v>0</v>
      </c>
      <c r="F198" s="37">
        <v>0</v>
      </c>
      <c r="G198" s="37">
        <v>0</v>
      </c>
      <c r="H198" s="37">
        <f t="shared" si="122"/>
        <v>0</v>
      </c>
      <c r="I198" s="37">
        <v>0</v>
      </c>
      <c r="J198" s="37">
        <v>0</v>
      </c>
      <c r="K198" s="37">
        <v>0</v>
      </c>
      <c r="L198" s="37">
        <v>0</v>
      </c>
      <c r="M198" s="37">
        <f t="shared" si="123"/>
        <v>0</v>
      </c>
      <c r="N198" s="37">
        <v>0</v>
      </c>
      <c r="O198" s="37">
        <v>0</v>
      </c>
      <c r="P198" s="37">
        <v>0</v>
      </c>
      <c r="Q198" s="37">
        <v>0</v>
      </c>
      <c r="R198" s="37">
        <f t="shared" si="124"/>
        <v>0</v>
      </c>
      <c r="S198" s="37">
        <f t="shared" si="125"/>
        <v>0</v>
      </c>
      <c r="T198" s="37">
        <f t="shared" si="125"/>
        <v>0</v>
      </c>
      <c r="U198" s="37">
        <f t="shared" si="125"/>
        <v>0</v>
      </c>
      <c r="V198" s="37">
        <f t="shared" si="126"/>
        <v>0</v>
      </c>
      <c r="W198" s="38"/>
      <c r="X198" s="38"/>
      <c r="Y198" s="38"/>
      <c r="Z198" s="38"/>
      <c r="AA198" s="38"/>
    </row>
    <row r="199" spans="1:27" ht="20.25" hidden="1" customHeight="1">
      <c r="A199" s="35" t="s">
        <v>45</v>
      </c>
      <c r="B199" s="36" t="s">
        <v>52</v>
      </c>
      <c r="C199" s="37">
        <f t="shared" si="120"/>
        <v>20</v>
      </c>
      <c r="D199" s="37">
        <f t="shared" si="121"/>
        <v>0</v>
      </c>
      <c r="E199" s="37">
        <v>0</v>
      </c>
      <c r="F199" s="37">
        <v>0</v>
      </c>
      <c r="G199" s="37">
        <v>0</v>
      </c>
      <c r="H199" s="37">
        <f t="shared" si="122"/>
        <v>20</v>
      </c>
      <c r="I199" s="37">
        <v>20</v>
      </c>
      <c r="J199" s="37">
        <v>0</v>
      </c>
      <c r="K199" s="37">
        <v>0</v>
      </c>
      <c r="L199" s="37">
        <v>0</v>
      </c>
      <c r="M199" s="37">
        <f t="shared" si="123"/>
        <v>0</v>
      </c>
      <c r="N199" s="37">
        <v>0</v>
      </c>
      <c r="O199" s="37">
        <v>0</v>
      </c>
      <c r="P199" s="37">
        <v>0</v>
      </c>
      <c r="Q199" s="37">
        <v>0</v>
      </c>
      <c r="R199" s="37">
        <f t="shared" si="124"/>
        <v>20</v>
      </c>
      <c r="S199" s="37">
        <f t="shared" si="125"/>
        <v>20</v>
      </c>
      <c r="T199" s="37">
        <f t="shared" si="125"/>
        <v>0</v>
      </c>
      <c r="U199" s="37">
        <f t="shared" si="125"/>
        <v>0</v>
      </c>
      <c r="V199" s="37">
        <f t="shared" si="126"/>
        <v>0</v>
      </c>
      <c r="W199" s="38">
        <f t="shared" si="117"/>
        <v>0</v>
      </c>
      <c r="X199" s="38">
        <f t="shared" si="119"/>
        <v>0</v>
      </c>
      <c r="Y199" s="38"/>
      <c r="Z199" s="38"/>
      <c r="AA199" s="38"/>
    </row>
    <row r="200" spans="1:27" ht="15.75" hidden="1" customHeight="1">
      <c r="A200" s="35" t="s">
        <v>45</v>
      </c>
      <c r="B200" s="36" t="s">
        <v>53</v>
      </c>
      <c r="C200" s="37">
        <f t="shared" si="120"/>
        <v>60</v>
      </c>
      <c r="D200" s="37">
        <f t="shared" si="121"/>
        <v>0</v>
      </c>
      <c r="E200" s="37">
        <v>0</v>
      </c>
      <c r="F200" s="37">
        <v>0</v>
      </c>
      <c r="G200" s="37">
        <v>0</v>
      </c>
      <c r="H200" s="37">
        <f t="shared" si="122"/>
        <v>60</v>
      </c>
      <c r="I200" s="37">
        <v>60</v>
      </c>
      <c r="J200" s="37">
        <v>0</v>
      </c>
      <c r="K200" s="37">
        <v>0</v>
      </c>
      <c r="L200" s="37">
        <v>0</v>
      </c>
      <c r="M200" s="37">
        <f t="shared" si="123"/>
        <v>0</v>
      </c>
      <c r="N200" s="37">
        <v>0</v>
      </c>
      <c r="O200" s="37">
        <v>0</v>
      </c>
      <c r="P200" s="37">
        <v>0</v>
      </c>
      <c r="Q200" s="37">
        <v>0</v>
      </c>
      <c r="R200" s="37">
        <f t="shared" si="124"/>
        <v>60</v>
      </c>
      <c r="S200" s="37">
        <f t="shared" si="125"/>
        <v>60</v>
      </c>
      <c r="T200" s="37">
        <f t="shared" si="125"/>
        <v>0</v>
      </c>
      <c r="U200" s="37">
        <f t="shared" si="125"/>
        <v>0</v>
      </c>
      <c r="V200" s="37">
        <f t="shared" si="126"/>
        <v>0</v>
      </c>
      <c r="W200" s="38">
        <f t="shared" si="117"/>
        <v>0</v>
      </c>
      <c r="X200" s="38">
        <f t="shared" si="119"/>
        <v>0</v>
      </c>
      <c r="Y200" s="38"/>
      <c r="Z200" s="38"/>
      <c r="AA200" s="38"/>
    </row>
    <row r="201" spans="1:27" ht="15.75" hidden="1" customHeight="1">
      <c r="A201" s="35" t="s">
        <v>45</v>
      </c>
      <c r="B201" s="36" t="s">
        <v>54</v>
      </c>
      <c r="C201" s="37">
        <f t="shared" si="120"/>
        <v>138</v>
      </c>
      <c r="D201" s="37">
        <f t="shared" si="121"/>
        <v>0</v>
      </c>
      <c r="E201" s="37">
        <v>0</v>
      </c>
      <c r="F201" s="37">
        <v>0</v>
      </c>
      <c r="G201" s="37">
        <v>0</v>
      </c>
      <c r="H201" s="37">
        <f t="shared" si="122"/>
        <v>138</v>
      </c>
      <c r="I201" s="37">
        <v>138</v>
      </c>
      <c r="J201" s="37">
        <v>0</v>
      </c>
      <c r="K201" s="37">
        <v>0</v>
      </c>
      <c r="L201" s="37">
        <v>0</v>
      </c>
      <c r="M201" s="37">
        <f t="shared" si="123"/>
        <v>0</v>
      </c>
      <c r="N201" s="37">
        <v>0</v>
      </c>
      <c r="O201" s="37">
        <v>0</v>
      </c>
      <c r="P201" s="37">
        <v>0</v>
      </c>
      <c r="Q201" s="37">
        <v>0</v>
      </c>
      <c r="R201" s="37">
        <f t="shared" si="124"/>
        <v>138</v>
      </c>
      <c r="S201" s="37">
        <f t="shared" si="125"/>
        <v>138</v>
      </c>
      <c r="T201" s="37">
        <f t="shared" si="125"/>
        <v>0</v>
      </c>
      <c r="U201" s="37">
        <f t="shared" si="125"/>
        <v>0</v>
      </c>
      <c r="V201" s="37">
        <f t="shared" si="126"/>
        <v>0</v>
      </c>
      <c r="W201" s="38">
        <f t="shared" si="117"/>
        <v>0</v>
      </c>
      <c r="X201" s="38">
        <f t="shared" si="119"/>
        <v>0</v>
      </c>
      <c r="Y201" s="38"/>
      <c r="Z201" s="38"/>
      <c r="AA201" s="38"/>
    </row>
    <row r="202" spans="1:27" ht="15.75" hidden="1" customHeight="1">
      <c r="A202" s="35" t="s">
        <v>45</v>
      </c>
      <c r="B202" s="36" t="s">
        <v>55</v>
      </c>
      <c r="C202" s="37">
        <f t="shared" si="120"/>
        <v>300</v>
      </c>
      <c r="D202" s="37">
        <f t="shared" si="121"/>
        <v>0</v>
      </c>
      <c r="E202" s="37">
        <v>0</v>
      </c>
      <c r="F202" s="37">
        <v>0</v>
      </c>
      <c r="G202" s="37">
        <v>0</v>
      </c>
      <c r="H202" s="37">
        <f t="shared" si="122"/>
        <v>300</v>
      </c>
      <c r="I202" s="37">
        <v>300</v>
      </c>
      <c r="J202" s="37">
        <v>0</v>
      </c>
      <c r="K202" s="37">
        <v>0</v>
      </c>
      <c r="L202" s="37">
        <v>0</v>
      </c>
      <c r="M202" s="37">
        <f t="shared" si="123"/>
        <v>0</v>
      </c>
      <c r="N202" s="37">
        <v>0</v>
      </c>
      <c r="O202" s="37">
        <v>0</v>
      </c>
      <c r="P202" s="37">
        <v>0</v>
      </c>
      <c r="Q202" s="37">
        <v>0</v>
      </c>
      <c r="R202" s="37">
        <f t="shared" si="124"/>
        <v>300</v>
      </c>
      <c r="S202" s="37">
        <f t="shared" si="125"/>
        <v>300</v>
      </c>
      <c r="T202" s="37">
        <f t="shared" si="125"/>
        <v>0</v>
      </c>
      <c r="U202" s="37">
        <f t="shared" si="125"/>
        <v>0</v>
      </c>
      <c r="V202" s="37">
        <f t="shared" si="126"/>
        <v>0</v>
      </c>
      <c r="W202" s="38">
        <f t="shared" si="117"/>
        <v>0</v>
      </c>
      <c r="X202" s="38">
        <f t="shared" si="119"/>
        <v>0</v>
      </c>
      <c r="Y202" s="38"/>
      <c r="Z202" s="38"/>
      <c r="AA202" s="38"/>
    </row>
    <row r="203" spans="1:27" ht="15.75" hidden="1" customHeight="1">
      <c r="A203" s="35" t="s">
        <v>45</v>
      </c>
      <c r="B203" s="36" t="s">
        <v>56</v>
      </c>
      <c r="C203" s="37">
        <f t="shared" si="120"/>
        <v>0</v>
      </c>
      <c r="D203" s="37">
        <f t="shared" si="121"/>
        <v>0</v>
      </c>
      <c r="E203" s="37">
        <v>0</v>
      </c>
      <c r="F203" s="37">
        <v>0</v>
      </c>
      <c r="G203" s="37">
        <v>0</v>
      </c>
      <c r="H203" s="37">
        <f t="shared" si="122"/>
        <v>0</v>
      </c>
      <c r="I203" s="37">
        <v>0</v>
      </c>
      <c r="J203" s="37">
        <v>0</v>
      </c>
      <c r="K203" s="37">
        <v>0</v>
      </c>
      <c r="L203" s="37">
        <v>0</v>
      </c>
      <c r="M203" s="37">
        <f t="shared" si="123"/>
        <v>0</v>
      </c>
      <c r="N203" s="37">
        <v>0</v>
      </c>
      <c r="O203" s="37">
        <v>0</v>
      </c>
      <c r="P203" s="37">
        <v>0</v>
      </c>
      <c r="Q203" s="37">
        <v>0</v>
      </c>
      <c r="R203" s="37">
        <f t="shared" si="124"/>
        <v>0</v>
      </c>
      <c r="S203" s="37">
        <f t="shared" si="125"/>
        <v>0</v>
      </c>
      <c r="T203" s="37">
        <f t="shared" si="125"/>
        <v>0</v>
      </c>
      <c r="U203" s="37">
        <f t="shared" si="125"/>
        <v>0</v>
      </c>
      <c r="V203" s="37">
        <f t="shared" si="126"/>
        <v>0</v>
      </c>
      <c r="W203" s="38"/>
      <c r="X203" s="38"/>
      <c r="Y203" s="38"/>
      <c r="Z203" s="38"/>
      <c r="AA203" s="38"/>
    </row>
    <row r="204" spans="1:27" ht="15.75" hidden="1" customHeight="1">
      <c r="A204" s="35" t="s">
        <v>45</v>
      </c>
      <c r="B204" s="36" t="s">
        <v>57</v>
      </c>
      <c r="C204" s="37">
        <f t="shared" si="120"/>
        <v>0</v>
      </c>
      <c r="D204" s="37">
        <f t="shared" si="121"/>
        <v>0</v>
      </c>
      <c r="E204" s="37">
        <v>0</v>
      </c>
      <c r="F204" s="37">
        <v>0</v>
      </c>
      <c r="G204" s="37">
        <v>0</v>
      </c>
      <c r="H204" s="37">
        <f t="shared" si="122"/>
        <v>0</v>
      </c>
      <c r="I204" s="37">
        <v>0</v>
      </c>
      <c r="J204" s="37">
        <v>0</v>
      </c>
      <c r="K204" s="37">
        <v>0</v>
      </c>
      <c r="L204" s="37">
        <v>0</v>
      </c>
      <c r="M204" s="37">
        <f t="shared" si="123"/>
        <v>0</v>
      </c>
      <c r="N204" s="37">
        <v>0</v>
      </c>
      <c r="O204" s="37">
        <v>0</v>
      </c>
      <c r="P204" s="37">
        <v>0</v>
      </c>
      <c r="Q204" s="37">
        <v>0</v>
      </c>
      <c r="R204" s="37">
        <f t="shared" si="124"/>
        <v>0</v>
      </c>
      <c r="S204" s="37">
        <f t="shared" si="125"/>
        <v>0</v>
      </c>
      <c r="T204" s="37">
        <f t="shared" si="125"/>
        <v>0</v>
      </c>
      <c r="U204" s="37">
        <f t="shared" si="125"/>
        <v>0</v>
      </c>
      <c r="V204" s="37">
        <f t="shared" si="126"/>
        <v>0</v>
      </c>
      <c r="W204" s="38"/>
      <c r="X204" s="38"/>
      <c r="Y204" s="38"/>
      <c r="Z204" s="38"/>
      <c r="AA204" s="38"/>
    </row>
    <row r="205" spans="1:27" ht="21" hidden="1">
      <c r="A205" s="35" t="s">
        <v>45</v>
      </c>
      <c r="B205" s="36" t="s">
        <v>58</v>
      </c>
      <c r="C205" s="37">
        <f t="shared" si="120"/>
        <v>21</v>
      </c>
      <c r="D205" s="37">
        <f t="shared" si="121"/>
        <v>0</v>
      </c>
      <c r="E205" s="37">
        <v>0</v>
      </c>
      <c r="F205" s="37">
        <v>0</v>
      </c>
      <c r="G205" s="37">
        <v>0</v>
      </c>
      <c r="H205" s="37">
        <f t="shared" si="122"/>
        <v>21</v>
      </c>
      <c r="I205" s="37">
        <v>21</v>
      </c>
      <c r="J205" s="37">
        <v>0</v>
      </c>
      <c r="K205" s="37">
        <v>0</v>
      </c>
      <c r="L205" s="37">
        <v>0</v>
      </c>
      <c r="M205" s="37">
        <f t="shared" si="123"/>
        <v>0</v>
      </c>
      <c r="N205" s="37">
        <v>0</v>
      </c>
      <c r="O205" s="37">
        <v>0</v>
      </c>
      <c r="P205" s="37">
        <v>0</v>
      </c>
      <c r="Q205" s="37">
        <v>0</v>
      </c>
      <c r="R205" s="37">
        <f t="shared" si="124"/>
        <v>21</v>
      </c>
      <c r="S205" s="37">
        <f t="shared" si="125"/>
        <v>21</v>
      </c>
      <c r="T205" s="37">
        <f t="shared" si="125"/>
        <v>0</v>
      </c>
      <c r="U205" s="37">
        <f t="shared" si="125"/>
        <v>0</v>
      </c>
      <c r="V205" s="37">
        <f t="shared" si="126"/>
        <v>0</v>
      </c>
      <c r="W205" s="38">
        <f t="shared" si="117"/>
        <v>0</v>
      </c>
      <c r="X205" s="38">
        <f t="shared" si="119"/>
        <v>0</v>
      </c>
      <c r="Y205" s="38"/>
      <c r="Z205" s="38"/>
      <c r="AA205" s="38"/>
    </row>
    <row r="206" spans="1:27" ht="18.75" hidden="1" customHeight="1">
      <c r="A206" s="35" t="s">
        <v>45</v>
      </c>
      <c r="B206" s="36" t="s">
        <v>59</v>
      </c>
      <c r="C206" s="37">
        <f t="shared" si="120"/>
        <v>138</v>
      </c>
      <c r="D206" s="37">
        <f t="shared" si="121"/>
        <v>0</v>
      </c>
      <c r="E206" s="37">
        <v>0</v>
      </c>
      <c r="F206" s="37">
        <v>0</v>
      </c>
      <c r="G206" s="37">
        <v>0</v>
      </c>
      <c r="H206" s="37">
        <f t="shared" si="122"/>
        <v>138</v>
      </c>
      <c r="I206" s="37">
        <v>138</v>
      </c>
      <c r="J206" s="37">
        <v>0</v>
      </c>
      <c r="K206" s="37">
        <v>0</v>
      </c>
      <c r="L206" s="37">
        <v>0</v>
      </c>
      <c r="M206" s="37">
        <f t="shared" si="123"/>
        <v>0</v>
      </c>
      <c r="N206" s="37">
        <v>0</v>
      </c>
      <c r="O206" s="37">
        <v>0</v>
      </c>
      <c r="P206" s="37">
        <v>0</v>
      </c>
      <c r="Q206" s="37">
        <v>0</v>
      </c>
      <c r="R206" s="37">
        <f t="shared" si="124"/>
        <v>138</v>
      </c>
      <c r="S206" s="37">
        <f t="shared" si="125"/>
        <v>138</v>
      </c>
      <c r="T206" s="37">
        <f t="shared" si="125"/>
        <v>0</v>
      </c>
      <c r="U206" s="37">
        <f t="shared" si="125"/>
        <v>0</v>
      </c>
      <c r="V206" s="37">
        <f t="shared" si="126"/>
        <v>0</v>
      </c>
      <c r="W206" s="38">
        <f t="shared" si="117"/>
        <v>0</v>
      </c>
      <c r="X206" s="38">
        <f t="shared" si="119"/>
        <v>0</v>
      </c>
      <c r="Y206" s="38"/>
      <c r="Z206" s="38"/>
      <c r="AA206" s="38"/>
    </row>
    <row r="207" spans="1:27" ht="22.5" hidden="1" customHeight="1">
      <c r="A207" s="35" t="s">
        <v>45</v>
      </c>
      <c r="B207" s="36" t="s">
        <v>60</v>
      </c>
      <c r="C207" s="37">
        <f t="shared" si="120"/>
        <v>0</v>
      </c>
      <c r="D207" s="37">
        <f t="shared" si="121"/>
        <v>0</v>
      </c>
      <c r="E207" s="37">
        <v>0</v>
      </c>
      <c r="F207" s="37">
        <v>0</v>
      </c>
      <c r="G207" s="37">
        <v>0</v>
      </c>
      <c r="H207" s="37">
        <f t="shared" si="122"/>
        <v>0</v>
      </c>
      <c r="I207" s="37">
        <v>0</v>
      </c>
      <c r="J207" s="37">
        <v>0</v>
      </c>
      <c r="K207" s="37">
        <v>0</v>
      </c>
      <c r="L207" s="37">
        <v>0</v>
      </c>
      <c r="M207" s="37">
        <f t="shared" si="123"/>
        <v>0</v>
      </c>
      <c r="N207" s="37">
        <v>0</v>
      </c>
      <c r="O207" s="37">
        <v>0</v>
      </c>
      <c r="P207" s="37">
        <v>0</v>
      </c>
      <c r="Q207" s="37">
        <v>0</v>
      </c>
      <c r="R207" s="37">
        <f t="shared" si="124"/>
        <v>0</v>
      </c>
      <c r="S207" s="37">
        <f t="shared" si="125"/>
        <v>0</v>
      </c>
      <c r="T207" s="37">
        <f t="shared" si="125"/>
        <v>0</v>
      </c>
      <c r="U207" s="37">
        <f t="shared" si="125"/>
        <v>0</v>
      </c>
      <c r="V207" s="37">
        <f t="shared" si="126"/>
        <v>0</v>
      </c>
      <c r="W207" s="38"/>
      <c r="X207" s="38"/>
      <c r="Y207" s="38"/>
      <c r="Z207" s="38"/>
      <c r="AA207" s="38"/>
    </row>
    <row r="208" spans="1:27" s="12" customFormat="1" ht="15.75" customHeight="1">
      <c r="A208" s="31" t="s">
        <v>79</v>
      </c>
      <c r="B208" s="32" t="s">
        <v>80</v>
      </c>
      <c r="C208" s="33">
        <f>+C209+C210</f>
        <v>20647</v>
      </c>
      <c r="D208" s="33">
        <f t="shared" ref="D208:V208" si="127">+D209+D210</f>
        <v>86</v>
      </c>
      <c r="E208" s="33">
        <f t="shared" si="127"/>
        <v>86</v>
      </c>
      <c r="F208" s="33">
        <f t="shared" si="127"/>
        <v>0</v>
      </c>
      <c r="G208" s="33">
        <f t="shared" si="127"/>
        <v>0</v>
      </c>
      <c r="H208" s="33">
        <f t="shared" si="127"/>
        <v>20561</v>
      </c>
      <c r="I208" s="33">
        <f t="shared" si="127"/>
        <v>11540</v>
      </c>
      <c r="J208" s="33">
        <f t="shared" si="127"/>
        <v>0</v>
      </c>
      <c r="K208" s="33">
        <f t="shared" si="127"/>
        <v>0</v>
      </c>
      <c r="L208" s="33">
        <f t="shared" si="127"/>
        <v>9021</v>
      </c>
      <c r="M208" s="33">
        <f t="shared" si="127"/>
        <v>2224.4540000000002</v>
      </c>
      <c r="N208" s="33">
        <f t="shared" si="127"/>
        <v>855.45400000000006</v>
      </c>
      <c r="O208" s="33">
        <f t="shared" si="127"/>
        <v>0</v>
      </c>
      <c r="P208" s="33">
        <f t="shared" si="127"/>
        <v>0</v>
      </c>
      <c r="Q208" s="33">
        <f t="shared" si="127"/>
        <v>1369</v>
      </c>
      <c r="R208" s="33">
        <f t="shared" si="127"/>
        <v>18422.546000000002</v>
      </c>
      <c r="S208" s="33">
        <f t="shared" si="127"/>
        <v>10770.546</v>
      </c>
      <c r="T208" s="33">
        <f t="shared" si="127"/>
        <v>0</v>
      </c>
      <c r="U208" s="33">
        <f t="shared" si="127"/>
        <v>0</v>
      </c>
      <c r="V208" s="33">
        <f t="shared" si="127"/>
        <v>7652</v>
      </c>
      <c r="W208" s="34">
        <f>M208/C208</f>
        <v>0.10773739526323438</v>
      </c>
      <c r="X208" s="34">
        <f>N208/(E208+I208)</f>
        <v>7.3581111302253574E-2</v>
      </c>
      <c r="Y208" s="34"/>
      <c r="Z208" s="34"/>
      <c r="AA208" s="34">
        <f>Q208/L208</f>
        <v>0.1517570114178029</v>
      </c>
    </row>
    <row r="209" spans="1:27" ht="18.75" customHeight="1">
      <c r="A209" s="35" t="s">
        <v>42</v>
      </c>
      <c r="B209" s="36" t="s">
        <v>43</v>
      </c>
      <c r="C209" s="37">
        <f>+D209+H209</f>
        <v>14347</v>
      </c>
      <c r="D209" s="37">
        <f>SUM(E209:G209)</f>
        <v>86</v>
      </c>
      <c r="E209" s="37">
        <v>86</v>
      </c>
      <c r="F209" s="37">
        <v>0</v>
      </c>
      <c r="G209" s="37">
        <v>0</v>
      </c>
      <c r="H209" s="37">
        <f>SUM(I209:L209)</f>
        <v>14261</v>
      </c>
      <c r="I209" s="37">
        <v>5240</v>
      </c>
      <c r="J209" s="37">
        <v>0</v>
      </c>
      <c r="K209" s="37">
        <v>0</v>
      </c>
      <c r="L209" s="37">
        <v>9021</v>
      </c>
      <c r="M209" s="37">
        <f>SUM(N209:Q209)</f>
        <v>1369</v>
      </c>
      <c r="N209" s="37">
        <v>0</v>
      </c>
      <c r="O209" s="37">
        <v>0</v>
      </c>
      <c r="P209" s="37">
        <v>0</v>
      </c>
      <c r="Q209" s="37">
        <v>1369</v>
      </c>
      <c r="R209" s="37">
        <f>SUM(S209:V209)</f>
        <v>12978</v>
      </c>
      <c r="S209" s="37">
        <f>(E209+I209)-N209</f>
        <v>5326</v>
      </c>
      <c r="T209" s="37">
        <f>(F209+J209)-O209</f>
        <v>0</v>
      </c>
      <c r="U209" s="37">
        <f>(G209+K209)-P209</f>
        <v>0</v>
      </c>
      <c r="V209" s="37">
        <f>L209-Q209</f>
        <v>7652</v>
      </c>
      <c r="W209" s="38">
        <f t="shared" ref="W209:W224" si="128">M209/C209</f>
        <v>9.5420645431100584E-2</v>
      </c>
      <c r="X209" s="38">
        <f t="shared" ref="X209:X224" si="129">N209/(E209+I209)</f>
        <v>0</v>
      </c>
      <c r="Y209" s="38"/>
      <c r="Z209" s="38"/>
      <c r="AA209" s="38">
        <f>Q209/L209</f>
        <v>0.1517570114178029</v>
      </c>
    </row>
    <row r="210" spans="1:27" ht="15.75" customHeight="1">
      <c r="A210" s="35" t="s">
        <v>42</v>
      </c>
      <c r="B210" s="36" t="s">
        <v>44</v>
      </c>
      <c r="C210" s="37">
        <f t="shared" ref="C210:V210" si="130">SUM(C211:C225)</f>
        <v>6300</v>
      </c>
      <c r="D210" s="37">
        <f t="shared" si="130"/>
        <v>0</v>
      </c>
      <c r="E210" s="37">
        <f t="shared" si="130"/>
        <v>0</v>
      </c>
      <c r="F210" s="37">
        <f t="shared" si="130"/>
        <v>0</v>
      </c>
      <c r="G210" s="37">
        <f t="shared" si="130"/>
        <v>0</v>
      </c>
      <c r="H210" s="37">
        <f t="shared" si="130"/>
        <v>6300</v>
      </c>
      <c r="I210" s="37">
        <f t="shared" si="130"/>
        <v>6300</v>
      </c>
      <c r="J210" s="37">
        <f t="shared" si="130"/>
        <v>0</v>
      </c>
      <c r="K210" s="37">
        <f t="shared" si="130"/>
        <v>0</v>
      </c>
      <c r="L210" s="37">
        <f t="shared" si="130"/>
        <v>0</v>
      </c>
      <c r="M210" s="37">
        <f t="shared" si="130"/>
        <v>855.45400000000006</v>
      </c>
      <c r="N210" s="37">
        <f t="shared" si="130"/>
        <v>855.45400000000006</v>
      </c>
      <c r="O210" s="37">
        <f t="shared" si="130"/>
        <v>0</v>
      </c>
      <c r="P210" s="37">
        <f t="shared" si="130"/>
        <v>0</v>
      </c>
      <c r="Q210" s="37">
        <f t="shared" si="130"/>
        <v>0</v>
      </c>
      <c r="R210" s="37">
        <f t="shared" si="130"/>
        <v>5444.5460000000003</v>
      </c>
      <c r="S210" s="37">
        <f t="shared" si="130"/>
        <v>5444.5460000000003</v>
      </c>
      <c r="T210" s="37">
        <f t="shared" si="130"/>
        <v>0</v>
      </c>
      <c r="U210" s="37">
        <f t="shared" si="130"/>
        <v>0</v>
      </c>
      <c r="V210" s="37">
        <f t="shared" si="130"/>
        <v>0</v>
      </c>
      <c r="W210" s="38">
        <f t="shared" si="128"/>
        <v>0.13578634920634922</v>
      </c>
      <c r="X210" s="38">
        <f t="shared" si="129"/>
        <v>0.13578634920634922</v>
      </c>
      <c r="Y210" s="38"/>
      <c r="Z210" s="38"/>
      <c r="AA210" s="38"/>
    </row>
    <row r="211" spans="1:27" ht="15.75" hidden="1" customHeight="1">
      <c r="A211" s="35" t="s">
        <v>45</v>
      </c>
      <c r="B211" s="36" t="s">
        <v>46</v>
      </c>
      <c r="C211" s="37">
        <f t="shared" ref="C211:C225" si="131">+D211+H211</f>
        <v>1940</v>
      </c>
      <c r="D211" s="37">
        <f t="shared" ref="D211:D225" si="132">SUM(E211:G211)</f>
        <v>0</v>
      </c>
      <c r="E211" s="37">
        <v>0</v>
      </c>
      <c r="F211" s="37">
        <v>0</v>
      </c>
      <c r="G211" s="37">
        <v>0</v>
      </c>
      <c r="H211" s="37">
        <f t="shared" ref="H211:H225" si="133">SUM(I211:L211)</f>
        <v>1940</v>
      </c>
      <c r="I211" s="37">
        <v>1940</v>
      </c>
      <c r="J211" s="37">
        <v>0</v>
      </c>
      <c r="K211" s="37">
        <v>0</v>
      </c>
      <c r="L211" s="37">
        <v>0</v>
      </c>
      <c r="M211" s="37">
        <f t="shared" ref="M211:M225" si="134">SUM(N211:Q211)</f>
        <v>855.45400000000006</v>
      </c>
      <c r="N211" s="37">
        <v>855.45400000000006</v>
      </c>
      <c r="O211" s="37">
        <v>0</v>
      </c>
      <c r="P211" s="37">
        <v>0</v>
      </c>
      <c r="Q211" s="37">
        <v>0</v>
      </c>
      <c r="R211" s="37">
        <f t="shared" ref="R211:R225" si="135">SUM(S211:V211)</f>
        <v>1084.5459999999998</v>
      </c>
      <c r="S211" s="37">
        <f t="shared" ref="S211:U225" si="136">(E211+I211)-N211</f>
        <v>1084.5459999999998</v>
      </c>
      <c r="T211" s="37">
        <f t="shared" si="136"/>
        <v>0</v>
      </c>
      <c r="U211" s="37">
        <f t="shared" si="136"/>
        <v>0</v>
      </c>
      <c r="V211" s="37">
        <f t="shared" ref="V211:V225" si="137">L211-Q211</f>
        <v>0</v>
      </c>
      <c r="W211" s="38">
        <f t="shared" si="128"/>
        <v>0.44095567010309283</v>
      </c>
      <c r="X211" s="38">
        <f t="shared" si="129"/>
        <v>0.44095567010309283</v>
      </c>
      <c r="Y211" s="38"/>
      <c r="Z211" s="38"/>
      <c r="AA211" s="38"/>
    </row>
    <row r="212" spans="1:27" ht="15.75" hidden="1" customHeight="1">
      <c r="A212" s="35" t="s">
        <v>45</v>
      </c>
      <c r="B212" s="36" t="s">
        <v>47</v>
      </c>
      <c r="C212" s="37">
        <f t="shared" si="131"/>
        <v>1590</v>
      </c>
      <c r="D212" s="37">
        <f t="shared" si="132"/>
        <v>0</v>
      </c>
      <c r="E212" s="37">
        <v>0</v>
      </c>
      <c r="F212" s="37">
        <v>0</v>
      </c>
      <c r="G212" s="37">
        <v>0</v>
      </c>
      <c r="H212" s="37">
        <f t="shared" si="133"/>
        <v>1590</v>
      </c>
      <c r="I212" s="37">
        <v>1590</v>
      </c>
      <c r="J212" s="37">
        <v>0</v>
      </c>
      <c r="K212" s="37">
        <v>0</v>
      </c>
      <c r="L212" s="37">
        <v>0</v>
      </c>
      <c r="M212" s="37">
        <f t="shared" si="134"/>
        <v>0</v>
      </c>
      <c r="N212" s="37">
        <v>0</v>
      </c>
      <c r="O212" s="37">
        <v>0</v>
      </c>
      <c r="P212" s="37">
        <v>0</v>
      </c>
      <c r="Q212" s="37">
        <v>0</v>
      </c>
      <c r="R212" s="37">
        <f t="shared" si="135"/>
        <v>1590</v>
      </c>
      <c r="S212" s="37">
        <f t="shared" si="136"/>
        <v>1590</v>
      </c>
      <c r="T212" s="37">
        <f t="shared" si="136"/>
        <v>0</v>
      </c>
      <c r="U212" s="37">
        <f t="shared" si="136"/>
        <v>0</v>
      </c>
      <c r="V212" s="37">
        <f t="shared" si="137"/>
        <v>0</v>
      </c>
      <c r="W212" s="38">
        <f t="shared" si="128"/>
        <v>0</v>
      </c>
      <c r="X212" s="38">
        <f t="shared" si="129"/>
        <v>0</v>
      </c>
      <c r="Y212" s="38"/>
      <c r="Z212" s="38"/>
      <c r="AA212" s="38"/>
    </row>
    <row r="213" spans="1:27" ht="15.75" hidden="1" customHeight="1">
      <c r="A213" s="35" t="s">
        <v>45</v>
      </c>
      <c r="B213" s="36" t="s">
        <v>48</v>
      </c>
      <c r="C213" s="37">
        <f t="shared" si="131"/>
        <v>165</v>
      </c>
      <c r="D213" s="37">
        <f t="shared" si="132"/>
        <v>0</v>
      </c>
      <c r="E213" s="37">
        <v>0</v>
      </c>
      <c r="F213" s="37">
        <v>0</v>
      </c>
      <c r="G213" s="37">
        <v>0</v>
      </c>
      <c r="H213" s="37">
        <f t="shared" si="133"/>
        <v>165</v>
      </c>
      <c r="I213" s="37">
        <v>165</v>
      </c>
      <c r="J213" s="37">
        <v>0</v>
      </c>
      <c r="K213" s="37">
        <v>0</v>
      </c>
      <c r="L213" s="37">
        <v>0</v>
      </c>
      <c r="M213" s="37">
        <f t="shared" si="134"/>
        <v>0</v>
      </c>
      <c r="N213" s="37">
        <v>0</v>
      </c>
      <c r="O213" s="37">
        <v>0</v>
      </c>
      <c r="P213" s="37">
        <v>0</v>
      </c>
      <c r="Q213" s="37">
        <v>0</v>
      </c>
      <c r="R213" s="37">
        <f t="shared" si="135"/>
        <v>165</v>
      </c>
      <c r="S213" s="37">
        <f t="shared" si="136"/>
        <v>165</v>
      </c>
      <c r="T213" s="37">
        <f t="shared" si="136"/>
        <v>0</v>
      </c>
      <c r="U213" s="37">
        <f t="shared" si="136"/>
        <v>0</v>
      </c>
      <c r="V213" s="37">
        <f t="shared" si="137"/>
        <v>0</v>
      </c>
      <c r="W213" s="38">
        <f t="shared" si="128"/>
        <v>0</v>
      </c>
      <c r="X213" s="38">
        <f t="shared" si="129"/>
        <v>0</v>
      </c>
      <c r="Y213" s="38"/>
      <c r="Z213" s="38"/>
      <c r="AA213" s="38"/>
    </row>
    <row r="214" spans="1:27" ht="24" hidden="1" customHeight="1">
      <c r="A214" s="35" t="s">
        <v>45</v>
      </c>
      <c r="B214" s="36" t="s">
        <v>49</v>
      </c>
      <c r="C214" s="37">
        <f t="shared" si="131"/>
        <v>165</v>
      </c>
      <c r="D214" s="37">
        <f t="shared" si="132"/>
        <v>0</v>
      </c>
      <c r="E214" s="37">
        <v>0</v>
      </c>
      <c r="F214" s="37">
        <v>0</v>
      </c>
      <c r="G214" s="37">
        <v>0</v>
      </c>
      <c r="H214" s="37">
        <f t="shared" si="133"/>
        <v>165</v>
      </c>
      <c r="I214" s="37">
        <v>165</v>
      </c>
      <c r="J214" s="37">
        <v>0</v>
      </c>
      <c r="K214" s="37">
        <v>0</v>
      </c>
      <c r="L214" s="37">
        <v>0</v>
      </c>
      <c r="M214" s="37">
        <f t="shared" si="134"/>
        <v>0</v>
      </c>
      <c r="N214" s="37">
        <v>0</v>
      </c>
      <c r="O214" s="37">
        <v>0</v>
      </c>
      <c r="P214" s="37">
        <v>0</v>
      </c>
      <c r="Q214" s="37">
        <v>0</v>
      </c>
      <c r="R214" s="37">
        <f t="shared" si="135"/>
        <v>165</v>
      </c>
      <c r="S214" s="37">
        <f t="shared" si="136"/>
        <v>165</v>
      </c>
      <c r="T214" s="37">
        <f t="shared" si="136"/>
        <v>0</v>
      </c>
      <c r="U214" s="37">
        <f t="shared" si="136"/>
        <v>0</v>
      </c>
      <c r="V214" s="37">
        <f t="shared" si="137"/>
        <v>0</v>
      </c>
      <c r="W214" s="38">
        <f t="shared" si="128"/>
        <v>0</v>
      </c>
      <c r="X214" s="38">
        <f t="shared" si="129"/>
        <v>0</v>
      </c>
      <c r="Y214" s="38"/>
      <c r="Z214" s="38"/>
      <c r="AA214" s="38"/>
    </row>
    <row r="215" spans="1:27" ht="25.5" hidden="1" customHeight="1">
      <c r="A215" s="35" t="s">
        <v>45</v>
      </c>
      <c r="B215" s="36" t="s">
        <v>50</v>
      </c>
      <c r="C215" s="37">
        <f t="shared" si="131"/>
        <v>200</v>
      </c>
      <c r="D215" s="37">
        <f t="shared" si="132"/>
        <v>0</v>
      </c>
      <c r="E215" s="37">
        <v>0</v>
      </c>
      <c r="F215" s="37">
        <v>0</v>
      </c>
      <c r="G215" s="37">
        <v>0</v>
      </c>
      <c r="H215" s="37">
        <f t="shared" si="133"/>
        <v>200</v>
      </c>
      <c r="I215" s="37">
        <v>200</v>
      </c>
      <c r="J215" s="37">
        <v>0</v>
      </c>
      <c r="K215" s="37">
        <v>0</v>
      </c>
      <c r="L215" s="37">
        <v>0</v>
      </c>
      <c r="M215" s="37">
        <f t="shared" si="134"/>
        <v>0</v>
      </c>
      <c r="N215" s="37">
        <v>0</v>
      </c>
      <c r="O215" s="37">
        <v>0</v>
      </c>
      <c r="P215" s="37">
        <v>0</v>
      </c>
      <c r="Q215" s="37">
        <v>0</v>
      </c>
      <c r="R215" s="37">
        <f t="shared" si="135"/>
        <v>200</v>
      </c>
      <c r="S215" s="37">
        <f t="shared" si="136"/>
        <v>200</v>
      </c>
      <c r="T215" s="37">
        <f t="shared" si="136"/>
        <v>0</v>
      </c>
      <c r="U215" s="37">
        <f t="shared" si="136"/>
        <v>0</v>
      </c>
      <c r="V215" s="37">
        <f t="shared" si="137"/>
        <v>0</v>
      </c>
      <c r="W215" s="38">
        <f t="shared" si="128"/>
        <v>0</v>
      </c>
      <c r="X215" s="38">
        <f t="shared" si="129"/>
        <v>0</v>
      </c>
      <c r="Y215" s="38"/>
      <c r="Z215" s="38"/>
      <c r="AA215" s="38"/>
    </row>
    <row r="216" spans="1:27" ht="26.25" hidden="1" customHeight="1">
      <c r="A216" s="35" t="s">
        <v>45</v>
      </c>
      <c r="B216" s="36" t="s">
        <v>51</v>
      </c>
      <c r="C216" s="37">
        <f t="shared" si="131"/>
        <v>0</v>
      </c>
      <c r="D216" s="37">
        <f t="shared" si="132"/>
        <v>0</v>
      </c>
      <c r="E216" s="37">
        <v>0</v>
      </c>
      <c r="F216" s="37">
        <v>0</v>
      </c>
      <c r="G216" s="37">
        <v>0</v>
      </c>
      <c r="H216" s="37">
        <f t="shared" si="133"/>
        <v>0</v>
      </c>
      <c r="I216" s="37">
        <v>0</v>
      </c>
      <c r="J216" s="37">
        <v>0</v>
      </c>
      <c r="K216" s="37">
        <v>0</v>
      </c>
      <c r="L216" s="37">
        <v>0</v>
      </c>
      <c r="M216" s="37">
        <f t="shared" si="134"/>
        <v>0</v>
      </c>
      <c r="N216" s="37">
        <v>0</v>
      </c>
      <c r="O216" s="37">
        <v>0</v>
      </c>
      <c r="P216" s="37">
        <v>0</v>
      </c>
      <c r="Q216" s="37">
        <v>0</v>
      </c>
      <c r="R216" s="37">
        <f t="shared" si="135"/>
        <v>0</v>
      </c>
      <c r="S216" s="37">
        <f t="shared" si="136"/>
        <v>0</v>
      </c>
      <c r="T216" s="37">
        <f t="shared" si="136"/>
        <v>0</v>
      </c>
      <c r="U216" s="37">
        <f t="shared" si="136"/>
        <v>0</v>
      </c>
      <c r="V216" s="37">
        <f t="shared" si="137"/>
        <v>0</v>
      </c>
      <c r="W216" s="38"/>
      <c r="X216" s="38"/>
      <c r="Y216" s="38"/>
      <c r="Z216" s="38"/>
      <c r="AA216" s="38"/>
    </row>
    <row r="217" spans="1:27" ht="20.25" hidden="1" customHeight="1">
      <c r="A217" s="35" t="s">
        <v>45</v>
      </c>
      <c r="B217" s="36" t="s">
        <v>52</v>
      </c>
      <c r="C217" s="37">
        <f t="shared" si="131"/>
        <v>220</v>
      </c>
      <c r="D217" s="37">
        <f t="shared" si="132"/>
        <v>0</v>
      </c>
      <c r="E217" s="37">
        <v>0</v>
      </c>
      <c r="F217" s="37">
        <v>0</v>
      </c>
      <c r="G217" s="37">
        <v>0</v>
      </c>
      <c r="H217" s="37">
        <f t="shared" si="133"/>
        <v>220</v>
      </c>
      <c r="I217" s="37">
        <v>220</v>
      </c>
      <c r="J217" s="37">
        <v>0</v>
      </c>
      <c r="K217" s="37">
        <v>0</v>
      </c>
      <c r="L217" s="37">
        <v>0</v>
      </c>
      <c r="M217" s="37">
        <f t="shared" si="134"/>
        <v>0</v>
      </c>
      <c r="N217" s="37">
        <v>0</v>
      </c>
      <c r="O217" s="37">
        <v>0</v>
      </c>
      <c r="P217" s="37">
        <v>0</v>
      </c>
      <c r="Q217" s="37">
        <v>0</v>
      </c>
      <c r="R217" s="37">
        <f t="shared" si="135"/>
        <v>220</v>
      </c>
      <c r="S217" s="37">
        <f t="shared" si="136"/>
        <v>220</v>
      </c>
      <c r="T217" s="37">
        <f t="shared" si="136"/>
        <v>0</v>
      </c>
      <c r="U217" s="37">
        <f t="shared" si="136"/>
        <v>0</v>
      </c>
      <c r="V217" s="37">
        <f t="shared" si="137"/>
        <v>0</v>
      </c>
      <c r="W217" s="38">
        <f t="shared" si="128"/>
        <v>0</v>
      </c>
      <c r="X217" s="38">
        <f t="shared" si="129"/>
        <v>0</v>
      </c>
      <c r="Y217" s="38"/>
      <c r="Z217" s="38"/>
      <c r="AA217" s="38"/>
    </row>
    <row r="218" spans="1:27" ht="15.75" hidden="1" customHeight="1">
      <c r="A218" s="35" t="s">
        <v>45</v>
      </c>
      <c r="B218" s="36" t="s">
        <v>53</v>
      </c>
      <c r="C218" s="37">
        <f t="shared" si="131"/>
        <v>660</v>
      </c>
      <c r="D218" s="37">
        <f t="shared" si="132"/>
        <v>0</v>
      </c>
      <c r="E218" s="37">
        <v>0</v>
      </c>
      <c r="F218" s="37">
        <v>0</v>
      </c>
      <c r="G218" s="37">
        <v>0</v>
      </c>
      <c r="H218" s="37">
        <f t="shared" si="133"/>
        <v>660</v>
      </c>
      <c r="I218" s="37">
        <v>660</v>
      </c>
      <c r="J218" s="37">
        <v>0</v>
      </c>
      <c r="K218" s="37">
        <v>0</v>
      </c>
      <c r="L218" s="37">
        <v>0</v>
      </c>
      <c r="M218" s="37">
        <f t="shared" si="134"/>
        <v>0</v>
      </c>
      <c r="N218" s="37">
        <v>0</v>
      </c>
      <c r="O218" s="37">
        <v>0</v>
      </c>
      <c r="P218" s="37">
        <v>0</v>
      </c>
      <c r="Q218" s="37">
        <v>0</v>
      </c>
      <c r="R218" s="37">
        <f t="shared" si="135"/>
        <v>660</v>
      </c>
      <c r="S218" s="37">
        <f t="shared" si="136"/>
        <v>660</v>
      </c>
      <c r="T218" s="37">
        <f t="shared" si="136"/>
        <v>0</v>
      </c>
      <c r="U218" s="37">
        <f t="shared" si="136"/>
        <v>0</v>
      </c>
      <c r="V218" s="37">
        <f t="shared" si="137"/>
        <v>0</v>
      </c>
      <c r="W218" s="38">
        <f t="shared" si="128"/>
        <v>0</v>
      </c>
      <c r="X218" s="38">
        <f t="shared" si="129"/>
        <v>0</v>
      </c>
      <c r="Y218" s="38"/>
      <c r="Z218" s="38"/>
      <c r="AA218" s="38"/>
    </row>
    <row r="219" spans="1:27" ht="15.75" hidden="1" customHeight="1">
      <c r="A219" s="35" t="s">
        <v>45</v>
      </c>
      <c r="B219" s="36" t="s">
        <v>54</v>
      </c>
      <c r="C219" s="37">
        <f t="shared" si="131"/>
        <v>418</v>
      </c>
      <c r="D219" s="37">
        <f t="shared" si="132"/>
        <v>0</v>
      </c>
      <c r="E219" s="37">
        <v>0</v>
      </c>
      <c r="F219" s="37">
        <v>0</v>
      </c>
      <c r="G219" s="37">
        <v>0</v>
      </c>
      <c r="H219" s="37">
        <f t="shared" si="133"/>
        <v>418</v>
      </c>
      <c r="I219" s="37">
        <v>418</v>
      </c>
      <c r="J219" s="37">
        <v>0</v>
      </c>
      <c r="K219" s="37">
        <v>0</v>
      </c>
      <c r="L219" s="37">
        <v>0</v>
      </c>
      <c r="M219" s="37">
        <f t="shared" si="134"/>
        <v>0</v>
      </c>
      <c r="N219" s="37">
        <v>0</v>
      </c>
      <c r="O219" s="37">
        <v>0</v>
      </c>
      <c r="P219" s="37">
        <v>0</v>
      </c>
      <c r="Q219" s="37">
        <v>0</v>
      </c>
      <c r="R219" s="37">
        <f t="shared" si="135"/>
        <v>418</v>
      </c>
      <c r="S219" s="37">
        <f t="shared" si="136"/>
        <v>418</v>
      </c>
      <c r="T219" s="37">
        <f t="shared" si="136"/>
        <v>0</v>
      </c>
      <c r="U219" s="37">
        <f t="shared" si="136"/>
        <v>0</v>
      </c>
      <c r="V219" s="37">
        <f t="shared" si="137"/>
        <v>0</v>
      </c>
      <c r="W219" s="38">
        <f t="shared" si="128"/>
        <v>0</v>
      </c>
      <c r="X219" s="38">
        <f t="shared" si="129"/>
        <v>0</v>
      </c>
      <c r="Y219" s="38"/>
      <c r="Z219" s="38"/>
      <c r="AA219" s="38"/>
    </row>
    <row r="220" spans="1:27" ht="15.75" hidden="1" customHeight="1">
      <c r="A220" s="35" t="s">
        <v>45</v>
      </c>
      <c r="B220" s="36" t="s">
        <v>55</v>
      </c>
      <c r="C220" s="37">
        <f t="shared" si="131"/>
        <v>0</v>
      </c>
      <c r="D220" s="37">
        <f t="shared" si="132"/>
        <v>0</v>
      </c>
      <c r="E220" s="37">
        <v>0</v>
      </c>
      <c r="F220" s="37">
        <v>0</v>
      </c>
      <c r="G220" s="37">
        <v>0</v>
      </c>
      <c r="H220" s="37">
        <f t="shared" si="133"/>
        <v>0</v>
      </c>
      <c r="I220" s="37">
        <v>0</v>
      </c>
      <c r="J220" s="37">
        <v>0</v>
      </c>
      <c r="K220" s="37">
        <v>0</v>
      </c>
      <c r="L220" s="37">
        <v>0</v>
      </c>
      <c r="M220" s="37">
        <f t="shared" si="134"/>
        <v>0</v>
      </c>
      <c r="N220" s="37">
        <v>0</v>
      </c>
      <c r="O220" s="37">
        <v>0</v>
      </c>
      <c r="P220" s="37">
        <v>0</v>
      </c>
      <c r="Q220" s="37">
        <v>0</v>
      </c>
      <c r="R220" s="37">
        <f t="shared" si="135"/>
        <v>0</v>
      </c>
      <c r="S220" s="37">
        <f t="shared" si="136"/>
        <v>0</v>
      </c>
      <c r="T220" s="37">
        <f t="shared" si="136"/>
        <v>0</v>
      </c>
      <c r="U220" s="37">
        <f t="shared" si="136"/>
        <v>0</v>
      </c>
      <c r="V220" s="37">
        <f t="shared" si="137"/>
        <v>0</v>
      </c>
      <c r="W220" s="38"/>
      <c r="X220" s="38"/>
      <c r="Y220" s="38"/>
      <c r="Z220" s="38"/>
      <c r="AA220" s="38"/>
    </row>
    <row r="221" spans="1:27" ht="15.75" hidden="1" customHeight="1">
      <c r="A221" s="35" t="s">
        <v>45</v>
      </c>
      <c r="B221" s="36" t="s">
        <v>56</v>
      </c>
      <c r="C221" s="37">
        <f t="shared" si="131"/>
        <v>300</v>
      </c>
      <c r="D221" s="37">
        <f t="shared" si="132"/>
        <v>0</v>
      </c>
      <c r="E221" s="37">
        <v>0</v>
      </c>
      <c r="F221" s="37">
        <v>0</v>
      </c>
      <c r="G221" s="37">
        <v>0</v>
      </c>
      <c r="H221" s="37">
        <f t="shared" si="133"/>
        <v>300</v>
      </c>
      <c r="I221" s="37">
        <v>300</v>
      </c>
      <c r="J221" s="37">
        <v>0</v>
      </c>
      <c r="K221" s="37">
        <v>0</v>
      </c>
      <c r="L221" s="37">
        <v>0</v>
      </c>
      <c r="M221" s="37">
        <f t="shared" si="134"/>
        <v>0</v>
      </c>
      <c r="N221" s="37">
        <v>0</v>
      </c>
      <c r="O221" s="37">
        <v>0</v>
      </c>
      <c r="P221" s="37">
        <v>0</v>
      </c>
      <c r="Q221" s="37">
        <v>0</v>
      </c>
      <c r="R221" s="37">
        <f t="shared" si="135"/>
        <v>300</v>
      </c>
      <c r="S221" s="37">
        <f t="shared" si="136"/>
        <v>300</v>
      </c>
      <c r="T221" s="37">
        <f t="shared" si="136"/>
        <v>0</v>
      </c>
      <c r="U221" s="37">
        <f t="shared" si="136"/>
        <v>0</v>
      </c>
      <c r="V221" s="37">
        <f t="shared" si="137"/>
        <v>0</v>
      </c>
      <c r="W221" s="38">
        <f t="shared" si="128"/>
        <v>0</v>
      </c>
      <c r="X221" s="38">
        <f t="shared" si="129"/>
        <v>0</v>
      </c>
      <c r="Y221" s="38"/>
      <c r="Z221" s="38"/>
      <c r="AA221" s="38"/>
    </row>
    <row r="222" spans="1:27" ht="15.75" hidden="1" customHeight="1">
      <c r="A222" s="35" t="s">
        <v>45</v>
      </c>
      <c r="B222" s="36" t="s">
        <v>57</v>
      </c>
      <c r="C222" s="37">
        <f t="shared" si="131"/>
        <v>0</v>
      </c>
      <c r="D222" s="37">
        <f t="shared" si="132"/>
        <v>0</v>
      </c>
      <c r="E222" s="37">
        <v>0</v>
      </c>
      <c r="F222" s="37">
        <v>0</v>
      </c>
      <c r="G222" s="37">
        <v>0</v>
      </c>
      <c r="H222" s="37">
        <f t="shared" si="133"/>
        <v>0</v>
      </c>
      <c r="I222" s="37">
        <v>0</v>
      </c>
      <c r="J222" s="37">
        <v>0</v>
      </c>
      <c r="K222" s="37">
        <v>0</v>
      </c>
      <c r="L222" s="37">
        <v>0</v>
      </c>
      <c r="M222" s="37">
        <f t="shared" si="134"/>
        <v>0</v>
      </c>
      <c r="N222" s="37">
        <v>0</v>
      </c>
      <c r="O222" s="37">
        <v>0</v>
      </c>
      <c r="P222" s="37">
        <v>0</v>
      </c>
      <c r="Q222" s="37">
        <v>0</v>
      </c>
      <c r="R222" s="37">
        <f t="shared" si="135"/>
        <v>0</v>
      </c>
      <c r="S222" s="37">
        <f t="shared" si="136"/>
        <v>0</v>
      </c>
      <c r="T222" s="37">
        <f t="shared" si="136"/>
        <v>0</v>
      </c>
      <c r="U222" s="37">
        <f t="shared" si="136"/>
        <v>0</v>
      </c>
      <c r="V222" s="37">
        <f t="shared" si="137"/>
        <v>0</v>
      </c>
      <c r="W222" s="38"/>
      <c r="X222" s="38"/>
      <c r="Y222" s="38"/>
      <c r="Z222" s="38"/>
      <c r="AA222" s="38"/>
    </row>
    <row r="223" spans="1:27" ht="21" hidden="1">
      <c r="A223" s="35" t="s">
        <v>45</v>
      </c>
      <c r="B223" s="36" t="s">
        <v>58</v>
      </c>
      <c r="C223" s="37">
        <f t="shared" si="131"/>
        <v>124</v>
      </c>
      <c r="D223" s="37">
        <f t="shared" si="132"/>
        <v>0</v>
      </c>
      <c r="E223" s="37">
        <v>0</v>
      </c>
      <c r="F223" s="37">
        <v>0</v>
      </c>
      <c r="G223" s="37">
        <v>0</v>
      </c>
      <c r="H223" s="37">
        <f t="shared" si="133"/>
        <v>124</v>
      </c>
      <c r="I223" s="37">
        <v>124</v>
      </c>
      <c r="J223" s="37">
        <v>0</v>
      </c>
      <c r="K223" s="37">
        <v>0</v>
      </c>
      <c r="L223" s="37">
        <v>0</v>
      </c>
      <c r="M223" s="37">
        <f t="shared" si="134"/>
        <v>0</v>
      </c>
      <c r="N223" s="37">
        <v>0</v>
      </c>
      <c r="O223" s="37">
        <v>0</v>
      </c>
      <c r="P223" s="37">
        <v>0</v>
      </c>
      <c r="Q223" s="37">
        <v>0</v>
      </c>
      <c r="R223" s="37">
        <f t="shared" si="135"/>
        <v>124</v>
      </c>
      <c r="S223" s="37">
        <f t="shared" si="136"/>
        <v>124</v>
      </c>
      <c r="T223" s="37">
        <f t="shared" si="136"/>
        <v>0</v>
      </c>
      <c r="U223" s="37">
        <f t="shared" si="136"/>
        <v>0</v>
      </c>
      <c r="V223" s="37">
        <f t="shared" si="137"/>
        <v>0</v>
      </c>
      <c r="W223" s="38">
        <f t="shared" si="128"/>
        <v>0</v>
      </c>
      <c r="X223" s="38">
        <f t="shared" si="129"/>
        <v>0</v>
      </c>
      <c r="Y223" s="38"/>
      <c r="Z223" s="38"/>
      <c r="AA223" s="38"/>
    </row>
    <row r="224" spans="1:27" ht="18.75" hidden="1" customHeight="1">
      <c r="A224" s="35" t="s">
        <v>45</v>
      </c>
      <c r="B224" s="36" t="s">
        <v>59</v>
      </c>
      <c r="C224" s="37">
        <f t="shared" si="131"/>
        <v>518</v>
      </c>
      <c r="D224" s="37">
        <f t="shared" si="132"/>
        <v>0</v>
      </c>
      <c r="E224" s="37">
        <v>0</v>
      </c>
      <c r="F224" s="37">
        <v>0</v>
      </c>
      <c r="G224" s="37">
        <v>0</v>
      </c>
      <c r="H224" s="37">
        <f t="shared" si="133"/>
        <v>518</v>
      </c>
      <c r="I224" s="37">
        <v>518</v>
      </c>
      <c r="J224" s="37">
        <v>0</v>
      </c>
      <c r="K224" s="37">
        <v>0</v>
      </c>
      <c r="L224" s="37">
        <v>0</v>
      </c>
      <c r="M224" s="37">
        <f t="shared" si="134"/>
        <v>0</v>
      </c>
      <c r="N224" s="37">
        <v>0</v>
      </c>
      <c r="O224" s="37">
        <v>0</v>
      </c>
      <c r="P224" s="37">
        <v>0</v>
      </c>
      <c r="Q224" s="37">
        <v>0</v>
      </c>
      <c r="R224" s="37">
        <f t="shared" si="135"/>
        <v>518</v>
      </c>
      <c r="S224" s="37">
        <f t="shared" si="136"/>
        <v>518</v>
      </c>
      <c r="T224" s="37">
        <f t="shared" si="136"/>
        <v>0</v>
      </c>
      <c r="U224" s="37">
        <f t="shared" si="136"/>
        <v>0</v>
      </c>
      <c r="V224" s="37">
        <f t="shared" si="137"/>
        <v>0</v>
      </c>
      <c r="W224" s="38">
        <f t="shared" si="128"/>
        <v>0</v>
      </c>
      <c r="X224" s="38">
        <f t="shared" si="129"/>
        <v>0</v>
      </c>
      <c r="Y224" s="38"/>
      <c r="Z224" s="38"/>
      <c r="AA224" s="38"/>
    </row>
    <row r="225" spans="1:27" ht="22.5" hidden="1" customHeight="1">
      <c r="A225" s="35" t="s">
        <v>45</v>
      </c>
      <c r="B225" s="36" t="s">
        <v>60</v>
      </c>
      <c r="C225" s="37">
        <f t="shared" si="131"/>
        <v>0</v>
      </c>
      <c r="D225" s="37">
        <f t="shared" si="132"/>
        <v>0</v>
      </c>
      <c r="E225" s="37">
        <v>0</v>
      </c>
      <c r="F225" s="37">
        <v>0</v>
      </c>
      <c r="G225" s="37">
        <v>0</v>
      </c>
      <c r="H225" s="37">
        <f t="shared" si="133"/>
        <v>0</v>
      </c>
      <c r="I225" s="37">
        <v>0</v>
      </c>
      <c r="J225" s="37">
        <v>0</v>
      </c>
      <c r="K225" s="37">
        <v>0</v>
      </c>
      <c r="L225" s="37">
        <v>0</v>
      </c>
      <c r="M225" s="37">
        <f t="shared" si="134"/>
        <v>0</v>
      </c>
      <c r="N225" s="37">
        <v>0</v>
      </c>
      <c r="O225" s="37">
        <v>0</v>
      </c>
      <c r="P225" s="37">
        <v>0</v>
      </c>
      <c r="Q225" s="37">
        <v>0</v>
      </c>
      <c r="R225" s="37">
        <f t="shared" si="135"/>
        <v>0</v>
      </c>
      <c r="S225" s="37">
        <f t="shared" si="136"/>
        <v>0</v>
      </c>
      <c r="T225" s="37">
        <f t="shared" si="136"/>
        <v>0</v>
      </c>
      <c r="U225" s="37">
        <f t="shared" si="136"/>
        <v>0</v>
      </c>
      <c r="V225" s="37">
        <f t="shared" si="137"/>
        <v>0</v>
      </c>
      <c r="W225" s="38"/>
      <c r="X225" s="38"/>
      <c r="Y225" s="38"/>
      <c r="Z225" s="38"/>
      <c r="AA225" s="38"/>
    </row>
    <row r="226" spans="1:27" s="12" customFormat="1" ht="15.75" customHeight="1">
      <c r="A226" s="31" t="s">
        <v>81</v>
      </c>
      <c r="B226" s="32" t="s">
        <v>82</v>
      </c>
      <c r="C226" s="33">
        <f>+C227+C228</f>
        <v>29825</v>
      </c>
      <c r="D226" s="33">
        <f t="shared" ref="D226:V226" si="138">+D227+D228</f>
        <v>265</v>
      </c>
      <c r="E226" s="33">
        <f t="shared" si="138"/>
        <v>265</v>
      </c>
      <c r="F226" s="33">
        <f t="shared" si="138"/>
        <v>0</v>
      </c>
      <c r="G226" s="33">
        <f t="shared" si="138"/>
        <v>0</v>
      </c>
      <c r="H226" s="33">
        <f t="shared" si="138"/>
        <v>29560</v>
      </c>
      <c r="I226" s="33">
        <f t="shared" si="138"/>
        <v>19340</v>
      </c>
      <c r="J226" s="33">
        <f t="shared" si="138"/>
        <v>2000</v>
      </c>
      <c r="K226" s="33">
        <f t="shared" si="138"/>
        <v>0</v>
      </c>
      <c r="L226" s="33">
        <f t="shared" si="138"/>
        <v>8220</v>
      </c>
      <c r="M226" s="33">
        <f t="shared" si="138"/>
        <v>13263.752</v>
      </c>
      <c r="N226" s="33">
        <f t="shared" si="138"/>
        <v>7470.4520000000002</v>
      </c>
      <c r="O226" s="33">
        <f t="shared" si="138"/>
        <v>1800</v>
      </c>
      <c r="P226" s="33">
        <f t="shared" si="138"/>
        <v>0</v>
      </c>
      <c r="Q226" s="33">
        <f t="shared" si="138"/>
        <v>3993.3</v>
      </c>
      <c r="R226" s="33">
        <f t="shared" si="138"/>
        <v>16561.248</v>
      </c>
      <c r="S226" s="33">
        <f t="shared" si="138"/>
        <v>12134.547999999999</v>
      </c>
      <c r="T226" s="33">
        <f t="shared" si="138"/>
        <v>200</v>
      </c>
      <c r="U226" s="33">
        <f t="shared" si="138"/>
        <v>0</v>
      </c>
      <c r="V226" s="33">
        <f t="shared" si="138"/>
        <v>4226.7</v>
      </c>
      <c r="W226" s="34">
        <f>M226/C226</f>
        <v>0.44471926236378878</v>
      </c>
      <c r="X226" s="34">
        <f>N226/(E226+I226)</f>
        <v>0.38104830400408063</v>
      </c>
      <c r="Y226" s="34">
        <f>O226/(F226+J226)</f>
        <v>0.9</v>
      </c>
      <c r="Z226" s="34"/>
      <c r="AA226" s="34">
        <f>Q226/L226</f>
        <v>0.48580291970802925</v>
      </c>
    </row>
    <row r="227" spans="1:27" ht="18.75" customHeight="1">
      <c r="A227" s="35" t="s">
        <v>42</v>
      </c>
      <c r="B227" s="36" t="s">
        <v>43</v>
      </c>
      <c r="C227" s="37">
        <f>+D227+H227</f>
        <v>18355</v>
      </c>
      <c r="D227" s="37">
        <f>SUM(E227:G227)</f>
        <v>265</v>
      </c>
      <c r="E227" s="37">
        <v>265</v>
      </c>
      <c r="F227" s="37">
        <v>0</v>
      </c>
      <c r="G227" s="37">
        <v>0</v>
      </c>
      <c r="H227" s="37">
        <f>SUM(I227:L227)</f>
        <v>18090</v>
      </c>
      <c r="I227" s="37">
        <v>7870</v>
      </c>
      <c r="J227" s="37">
        <v>2000</v>
      </c>
      <c r="K227" s="37">
        <v>0</v>
      </c>
      <c r="L227" s="37">
        <v>8220</v>
      </c>
      <c r="M227" s="37">
        <f>SUM(N227:Q227)</f>
        <v>9645.2999999999993</v>
      </c>
      <c r="N227" s="37">
        <v>3852</v>
      </c>
      <c r="O227" s="37">
        <v>1800</v>
      </c>
      <c r="P227" s="37">
        <v>0</v>
      </c>
      <c r="Q227" s="37">
        <v>3993.3</v>
      </c>
      <c r="R227" s="37">
        <f>SUM(S227:V227)</f>
        <v>8709.7000000000007</v>
      </c>
      <c r="S227" s="37">
        <f>(E227+I227)-N227</f>
        <v>4283</v>
      </c>
      <c r="T227" s="37">
        <f>(F227+J227)-O227</f>
        <v>200</v>
      </c>
      <c r="U227" s="37">
        <f>(G227+K227)-P227</f>
        <v>0</v>
      </c>
      <c r="V227" s="37">
        <f>L227-Q227</f>
        <v>4226.7</v>
      </c>
      <c r="W227" s="38">
        <f t="shared" ref="W227:W242" si="139">M227/C227</f>
        <v>0.52548624353037321</v>
      </c>
      <c r="X227" s="38">
        <f t="shared" ref="X227:X242" si="140">N227/(E227+I227)</f>
        <v>0.47350952673632452</v>
      </c>
      <c r="Y227" s="38">
        <f>O227/(F227+J227)</f>
        <v>0.9</v>
      </c>
      <c r="Z227" s="38"/>
      <c r="AA227" s="38">
        <f>Q227/L227</f>
        <v>0.48580291970802925</v>
      </c>
    </row>
    <row r="228" spans="1:27" ht="15.75" customHeight="1">
      <c r="A228" s="35" t="s">
        <v>42</v>
      </c>
      <c r="B228" s="36" t="s">
        <v>44</v>
      </c>
      <c r="C228" s="37">
        <f t="shared" ref="C228:V228" si="141">SUM(C229:C243)</f>
        <v>11470</v>
      </c>
      <c r="D228" s="37">
        <f t="shared" si="141"/>
        <v>0</v>
      </c>
      <c r="E228" s="37">
        <f t="shared" si="141"/>
        <v>0</v>
      </c>
      <c r="F228" s="37">
        <f t="shared" si="141"/>
        <v>0</v>
      </c>
      <c r="G228" s="37">
        <f t="shared" si="141"/>
        <v>0</v>
      </c>
      <c r="H228" s="37">
        <f t="shared" si="141"/>
        <v>11470</v>
      </c>
      <c r="I228" s="37">
        <f t="shared" si="141"/>
        <v>11470</v>
      </c>
      <c r="J228" s="37">
        <f t="shared" si="141"/>
        <v>0</v>
      </c>
      <c r="K228" s="37">
        <f t="shared" si="141"/>
        <v>0</v>
      </c>
      <c r="L228" s="37">
        <f t="shared" si="141"/>
        <v>0</v>
      </c>
      <c r="M228" s="37">
        <f t="shared" si="141"/>
        <v>3618.4520000000002</v>
      </c>
      <c r="N228" s="37">
        <f t="shared" si="141"/>
        <v>3618.4520000000002</v>
      </c>
      <c r="O228" s="37">
        <f t="shared" si="141"/>
        <v>0</v>
      </c>
      <c r="P228" s="37">
        <f t="shared" si="141"/>
        <v>0</v>
      </c>
      <c r="Q228" s="37">
        <f t="shared" si="141"/>
        <v>0</v>
      </c>
      <c r="R228" s="37">
        <f t="shared" si="141"/>
        <v>7851.5479999999998</v>
      </c>
      <c r="S228" s="37">
        <f t="shared" si="141"/>
        <v>7851.5479999999998</v>
      </c>
      <c r="T228" s="37">
        <f t="shared" si="141"/>
        <v>0</v>
      </c>
      <c r="U228" s="37">
        <f t="shared" si="141"/>
        <v>0</v>
      </c>
      <c r="V228" s="37">
        <f t="shared" si="141"/>
        <v>0</v>
      </c>
      <c r="W228" s="38">
        <f t="shared" si="139"/>
        <v>0.3154709677419355</v>
      </c>
      <c r="X228" s="38">
        <f t="shared" si="140"/>
        <v>0.3154709677419355</v>
      </c>
      <c r="Y228" s="38"/>
      <c r="Z228" s="38"/>
      <c r="AA228" s="38"/>
    </row>
    <row r="229" spans="1:27" ht="15.75" hidden="1" customHeight="1">
      <c r="A229" s="35" t="s">
        <v>45</v>
      </c>
      <c r="B229" s="36" t="s">
        <v>46</v>
      </c>
      <c r="C229" s="37">
        <f t="shared" ref="C229:C243" si="142">+D229+H229</f>
        <v>2170</v>
      </c>
      <c r="D229" s="37">
        <f t="shared" ref="D229:D243" si="143">SUM(E229:G229)</f>
        <v>0</v>
      </c>
      <c r="E229" s="37">
        <v>0</v>
      </c>
      <c r="F229" s="37">
        <v>0</v>
      </c>
      <c r="G229" s="37">
        <v>0</v>
      </c>
      <c r="H229" s="37">
        <f t="shared" ref="H229:H243" si="144">SUM(I229:L229)</f>
        <v>2170</v>
      </c>
      <c r="I229" s="37">
        <v>2170</v>
      </c>
      <c r="J229" s="37">
        <v>0</v>
      </c>
      <c r="K229" s="37">
        <v>0</v>
      </c>
      <c r="L229" s="37">
        <v>0</v>
      </c>
      <c r="M229" s="37">
        <f t="shared" ref="M229:M243" si="145">SUM(N229:Q229)</f>
        <v>2005.2540000000001</v>
      </c>
      <c r="N229" s="37">
        <v>2005.2540000000001</v>
      </c>
      <c r="O229" s="37">
        <v>0</v>
      </c>
      <c r="P229" s="37">
        <v>0</v>
      </c>
      <c r="Q229" s="37">
        <v>0</v>
      </c>
      <c r="R229" s="37">
        <f t="shared" ref="R229:R243" si="146">SUM(S229:V229)</f>
        <v>164.74599999999987</v>
      </c>
      <c r="S229" s="37">
        <f t="shared" ref="S229:U243" si="147">(E229+I229)-N229</f>
        <v>164.74599999999987</v>
      </c>
      <c r="T229" s="37">
        <f t="shared" si="147"/>
        <v>0</v>
      </c>
      <c r="U229" s="37">
        <f t="shared" si="147"/>
        <v>0</v>
      </c>
      <c r="V229" s="37">
        <f t="shared" ref="V229:V243" si="148">L229-Q229</f>
        <v>0</v>
      </c>
      <c r="W229" s="38">
        <f t="shared" si="139"/>
        <v>0.92408018433179728</v>
      </c>
      <c r="X229" s="38">
        <f t="shared" si="140"/>
        <v>0.92408018433179728</v>
      </c>
      <c r="Y229" s="38"/>
      <c r="Z229" s="38"/>
      <c r="AA229" s="38"/>
    </row>
    <row r="230" spans="1:27" ht="15.75" hidden="1" customHeight="1">
      <c r="A230" s="35" t="s">
        <v>45</v>
      </c>
      <c r="B230" s="36" t="s">
        <v>47</v>
      </c>
      <c r="C230" s="37">
        <f t="shared" si="142"/>
        <v>4342</v>
      </c>
      <c r="D230" s="37">
        <f t="shared" si="143"/>
        <v>0</v>
      </c>
      <c r="E230" s="37">
        <v>0</v>
      </c>
      <c r="F230" s="37">
        <v>0</v>
      </c>
      <c r="G230" s="37">
        <v>0</v>
      </c>
      <c r="H230" s="37">
        <f t="shared" si="144"/>
        <v>4342</v>
      </c>
      <c r="I230" s="37">
        <v>4342</v>
      </c>
      <c r="J230" s="37">
        <v>0</v>
      </c>
      <c r="K230" s="37">
        <v>0</v>
      </c>
      <c r="L230" s="37">
        <v>0</v>
      </c>
      <c r="M230" s="37">
        <f t="shared" si="145"/>
        <v>616.20000000000005</v>
      </c>
      <c r="N230" s="37">
        <v>616.20000000000005</v>
      </c>
      <c r="O230" s="37">
        <v>0</v>
      </c>
      <c r="P230" s="37">
        <v>0</v>
      </c>
      <c r="Q230" s="37">
        <v>0</v>
      </c>
      <c r="R230" s="37">
        <f t="shared" si="146"/>
        <v>3725.8</v>
      </c>
      <c r="S230" s="37">
        <f t="shared" si="147"/>
        <v>3725.8</v>
      </c>
      <c r="T230" s="37">
        <f t="shared" si="147"/>
        <v>0</v>
      </c>
      <c r="U230" s="37">
        <f t="shared" si="147"/>
        <v>0</v>
      </c>
      <c r="V230" s="37">
        <f t="shared" si="148"/>
        <v>0</v>
      </c>
      <c r="W230" s="38">
        <f t="shared" si="139"/>
        <v>0.14191616766467066</v>
      </c>
      <c r="X230" s="38">
        <f t="shared" si="140"/>
        <v>0.14191616766467066</v>
      </c>
      <c r="Y230" s="38"/>
      <c r="Z230" s="38"/>
      <c r="AA230" s="38"/>
    </row>
    <row r="231" spans="1:27" ht="15.75" hidden="1" customHeight="1">
      <c r="A231" s="35" t="s">
        <v>45</v>
      </c>
      <c r="B231" s="36" t="s">
        <v>48</v>
      </c>
      <c r="C231" s="37">
        <f t="shared" si="142"/>
        <v>195</v>
      </c>
      <c r="D231" s="37">
        <f t="shared" si="143"/>
        <v>0</v>
      </c>
      <c r="E231" s="37">
        <v>0</v>
      </c>
      <c r="F231" s="37">
        <v>0</v>
      </c>
      <c r="G231" s="37">
        <v>0</v>
      </c>
      <c r="H231" s="37">
        <f t="shared" si="144"/>
        <v>195</v>
      </c>
      <c r="I231" s="37">
        <v>195</v>
      </c>
      <c r="J231" s="37">
        <v>0</v>
      </c>
      <c r="K231" s="37">
        <v>0</v>
      </c>
      <c r="L231" s="37">
        <v>0</v>
      </c>
      <c r="M231" s="37">
        <f t="shared" si="145"/>
        <v>0</v>
      </c>
      <c r="N231" s="37">
        <v>0</v>
      </c>
      <c r="O231" s="37">
        <v>0</v>
      </c>
      <c r="P231" s="37">
        <v>0</v>
      </c>
      <c r="Q231" s="37">
        <v>0</v>
      </c>
      <c r="R231" s="37">
        <f t="shared" si="146"/>
        <v>195</v>
      </c>
      <c r="S231" s="37">
        <f t="shared" si="147"/>
        <v>195</v>
      </c>
      <c r="T231" s="37">
        <f t="shared" si="147"/>
        <v>0</v>
      </c>
      <c r="U231" s="37">
        <f t="shared" si="147"/>
        <v>0</v>
      </c>
      <c r="V231" s="37">
        <f t="shared" si="148"/>
        <v>0</v>
      </c>
      <c r="W231" s="38">
        <f t="shared" si="139"/>
        <v>0</v>
      </c>
      <c r="X231" s="38">
        <f t="shared" si="140"/>
        <v>0</v>
      </c>
      <c r="Y231" s="38"/>
      <c r="Z231" s="38"/>
      <c r="AA231" s="38"/>
    </row>
    <row r="232" spans="1:27" ht="24" hidden="1" customHeight="1">
      <c r="A232" s="35" t="s">
        <v>45</v>
      </c>
      <c r="B232" s="36" t="s">
        <v>49</v>
      </c>
      <c r="C232" s="37">
        <f t="shared" si="142"/>
        <v>195</v>
      </c>
      <c r="D232" s="37">
        <f t="shared" si="143"/>
        <v>0</v>
      </c>
      <c r="E232" s="37">
        <v>0</v>
      </c>
      <c r="F232" s="37">
        <v>0</v>
      </c>
      <c r="G232" s="37">
        <v>0</v>
      </c>
      <c r="H232" s="37">
        <f t="shared" si="144"/>
        <v>195</v>
      </c>
      <c r="I232" s="37">
        <v>195</v>
      </c>
      <c r="J232" s="37">
        <v>0</v>
      </c>
      <c r="K232" s="37">
        <v>0</v>
      </c>
      <c r="L232" s="37">
        <v>0</v>
      </c>
      <c r="M232" s="37">
        <f t="shared" si="145"/>
        <v>0</v>
      </c>
      <c r="N232" s="37">
        <v>0</v>
      </c>
      <c r="O232" s="37">
        <v>0</v>
      </c>
      <c r="P232" s="37">
        <v>0</v>
      </c>
      <c r="Q232" s="37">
        <v>0</v>
      </c>
      <c r="R232" s="37">
        <f t="shared" si="146"/>
        <v>195</v>
      </c>
      <c r="S232" s="37">
        <f t="shared" si="147"/>
        <v>195</v>
      </c>
      <c r="T232" s="37">
        <f t="shared" si="147"/>
        <v>0</v>
      </c>
      <c r="U232" s="37">
        <f t="shared" si="147"/>
        <v>0</v>
      </c>
      <c r="V232" s="37">
        <f t="shared" si="148"/>
        <v>0</v>
      </c>
      <c r="W232" s="38">
        <f t="shared" si="139"/>
        <v>0</v>
      </c>
      <c r="X232" s="38">
        <f t="shared" si="140"/>
        <v>0</v>
      </c>
      <c r="Y232" s="38"/>
      <c r="Z232" s="38"/>
      <c r="AA232" s="38"/>
    </row>
    <row r="233" spans="1:27" ht="25.5" hidden="1" customHeight="1">
      <c r="A233" s="35" t="s">
        <v>45</v>
      </c>
      <c r="B233" s="36" t="s">
        <v>50</v>
      </c>
      <c r="C233" s="37">
        <f t="shared" si="142"/>
        <v>200</v>
      </c>
      <c r="D233" s="37">
        <f t="shared" si="143"/>
        <v>0</v>
      </c>
      <c r="E233" s="37">
        <v>0</v>
      </c>
      <c r="F233" s="37">
        <v>0</v>
      </c>
      <c r="G233" s="37">
        <v>0</v>
      </c>
      <c r="H233" s="37">
        <f t="shared" si="144"/>
        <v>200</v>
      </c>
      <c r="I233" s="37">
        <v>200</v>
      </c>
      <c r="J233" s="37">
        <v>0</v>
      </c>
      <c r="K233" s="37">
        <v>0</v>
      </c>
      <c r="L233" s="37">
        <v>0</v>
      </c>
      <c r="M233" s="37">
        <f t="shared" si="145"/>
        <v>0</v>
      </c>
      <c r="N233" s="37">
        <v>0</v>
      </c>
      <c r="O233" s="37">
        <v>0</v>
      </c>
      <c r="P233" s="37">
        <v>0</v>
      </c>
      <c r="Q233" s="37">
        <v>0</v>
      </c>
      <c r="R233" s="37">
        <f t="shared" si="146"/>
        <v>200</v>
      </c>
      <c r="S233" s="37">
        <f t="shared" si="147"/>
        <v>200</v>
      </c>
      <c r="T233" s="37">
        <f t="shared" si="147"/>
        <v>0</v>
      </c>
      <c r="U233" s="37">
        <f t="shared" si="147"/>
        <v>0</v>
      </c>
      <c r="V233" s="37">
        <f t="shared" si="148"/>
        <v>0</v>
      </c>
      <c r="W233" s="38">
        <f t="shared" si="139"/>
        <v>0</v>
      </c>
      <c r="X233" s="38">
        <f t="shared" si="140"/>
        <v>0</v>
      </c>
      <c r="Y233" s="38"/>
      <c r="Z233" s="38"/>
      <c r="AA233" s="38"/>
    </row>
    <row r="234" spans="1:27" ht="26.25" hidden="1" customHeight="1">
      <c r="A234" s="35" t="s">
        <v>45</v>
      </c>
      <c r="B234" s="36" t="s">
        <v>51</v>
      </c>
      <c r="C234" s="37">
        <f t="shared" si="142"/>
        <v>0</v>
      </c>
      <c r="D234" s="37">
        <f t="shared" si="143"/>
        <v>0</v>
      </c>
      <c r="E234" s="37">
        <v>0</v>
      </c>
      <c r="F234" s="37">
        <v>0</v>
      </c>
      <c r="G234" s="37">
        <v>0</v>
      </c>
      <c r="H234" s="37">
        <f t="shared" si="144"/>
        <v>0</v>
      </c>
      <c r="I234" s="37">
        <v>0</v>
      </c>
      <c r="J234" s="37">
        <v>0</v>
      </c>
      <c r="K234" s="37">
        <v>0</v>
      </c>
      <c r="L234" s="37">
        <v>0</v>
      </c>
      <c r="M234" s="37">
        <f t="shared" si="145"/>
        <v>0</v>
      </c>
      <c r="N234" s="37">
        <v>0</v>
      </c>
      <c r="O234" s="37">
        <v>0</v>
      </c>
      <c r="P234" s="37">
        <v>0</v>
      </c>
      <c r="Q234" s="37">
        <v>0</v>
      </c>
      <c r="R234" s="37">
        <f t="shared" si="146"/>
        <v>0</v>
      </c>
      <c r="S234" s="37">
        <f t="shared" si="147"/>
        <v>0</v>
      </c>
      <c r="T234" s="37">
        <f t="shared" si="147"/>
        <v>0</v>
      </c>
      <c r="U234" s="37">
        <f t="shared" si="147"/>
        <v>0</v>
      </c>
      <c r="V234" s="37">
        <f t="shared" si="148"/>
        <v>0</v>
      </c>
      <c r="W234" s="38"/>
      <c r="X234" s="38"/>
      <c r="Y234" s="38"/>
      <c r="Z234" s="38"/>
      <c r="AA234" s="38"/>
    </row>
    <row r="235" spans="1:27" ht="20.25" hidden="1" customHeight="1">
      <c r="A235" s="35" t="s">
        <v>45</v>
      </c>
      <c r="B235" s="36" t="s">
        <v>52</v>
      </c>
      <c r="C235" s="37">
        <f t="shared" si="142"/>
        <v>520</v>
      </c>
      <c r="D235" s="37">
        <f t="shared" si="143"/>
        <v>0</v>
      </c>
      <c r="E235" s="37">
        <v>0</v>
      </c>
      <c r="F235" s="37">
        <v>0</v>
      </c>
      <c r="G235" s="37">
        <v>0</v>
      </c>
      <c r="H235" s="37">
        <f t="shared" si="144"/>
        <v>520</v>
      </c>
      <c r="I235" s="37">
        <v>520</v>
      </c>
      <c r="J235" s="37">
        <v>0</v>
      </c>
      <c r="K235" s="37">
        <v>0</v>
      </c>
      <c r="L235" s="37">
        <v>0</v>
      </c>
      <c r="M235" s="37">
        <f t="shared" si="145"/>
        <v>144.15799999999999</v>
      </c>
      <c r="N235" s="37">
        <v>144.15799999999999</v>
      </c>
      <c r="O235" s="37">
        <v>0</v>
      </c>
      <c r="P235" s="37">
        <v>0</v>
      </c>
      <c r="Q235" s="37">
        <v>0</v>
      </c>
      <c r="R235" s="37">
        <f t="shared" si="146"/>
        <v>375.84199999999998</v>
      </c>
      <c r="S235" s="37">
        <f t="shared" si="147"/>
        <v>375.84199999999998</v>
      </c>
      <c r="T235" s="37">
        <f t="shared" si="147"/>
        <v>0</v>
      </c>
      <c r="U235" s="37">
        <f t="shared" si="147"/>
        <v>0</v>
      </c>
      <c r="V235" s="37">
        <f t="shared" si="148"/>
        <v>0</v>
      </c>
      <c r="W235" s="38">
        <f t="shared" si="139"/>
        <v>0.27722692307692304</v>
      </c>
      <c r="X235" s="38">
        <f t="shared" si="140"/>
        <v>0.27722692307692304</v>
      </c>
      <c r="Y235" s="38"/>
      <c r="Z235" s="38"/>
      <c r="AA235" s="38"/>
    </row>
    <row r="236" spans="1:27" ht="15.75" hidden="1" customHeight="1">
      <c r="A236" s="35" t="s">
        <v>45</v>
      </c>
      <c r="B236" s="36" t="s">
        <v>53</v>
      </c>
      <c r="C236" s="37">
        <f t="shared" si="142"/>
        <v>2283</v>
      </c>
      <c r="D236" s="37">
        <f t="shared" si="143"/>
        <v>0</v>
      </c>
      <c r="E236" s="37">
        <v>0</v>
      </c>
      <c r="F236" s="37">
        <v>0</v>
      </c>
      <c r="G236" s="37">
        <v>0</v>
      </c>
      <c r="H236" s="37">
        <f t="shared" si="144"/>
        <v>2283</v>
      </c>
      <c r="I236" s="37">
        <v>2283</v>
      </c>
      <c r="J236" s="37">
        <v>0</v>
      </c>
      <c r="K236" s="37">
        <v>0</v>
      </c>
      <c r="L236" s="37">
        <v>0</v>
      </c>
      <c r="M236" s="37">
        <f t="shared" si="145"/>
        <v>451.84000000000003</v>
      </c>
      <c r="N236" s="37">
        <v>451.84000000000003</v>
      </c>
      <c r="O236" s="37">
        <v>0</v>
      </c>
      <c r="P236" s="37">
        <v>0</v>
      </c>
      <c r="Q236" s="37">
        <v>0</v>
      </c>
      <c r="R236" s="37">
        <f t="shared" si="146"/>
        <v>1831.1599999999999</v>
      </c>
      <c r="S236" s="37">
        <f t="shared" si="147"/>
        <v>1831.1599999999999</v>
      </c>
      <c r="T236" s="37">
        <f t="shared" si="147"/>
        <v>0</v>
      </c>
      <c r="U236" s="37">
        <f t="shared" si="147"/>
        <v>0</v>
      </c>
      <c r="V236" s="37">
        <f t="shared" si="148"/>
        <v>0</v>
      </c>
      <c r="W236" s="38">
        <f t="shared" si="139"/>
        <v>0.1979150240911082</v>
      </c>
      <c r="X236" s="38">
        <f t="shared" si="140"/>
        <v>0.1979150240911082</v>
      </c>
      <c r="Y236" s="38"/>
      <c r="Z236" s="38"/>
      <c r="AA236" s="38"/>
    </row>
    <row r="237" spans="1:27" ht="15.75" hidden="1" customHeight="1">
      <c r="A237" s="35" t="s">
        <v>45</v>
      </c>
      <c r="B237" s="36" t="s">
        <v>54</v>
      </c>
      <c r="C237" s="37">
        <f t="shared" si="142"/>
        <v>474</v>
      </c>
      <c r="D237" s="37">
        <f t="shared" si="143"/>
        <v>0</v>
      </c>
      <c r="E237" s="37">
        <v>0</v>
      </c>
      <c r="F237" s="37">
        <v>0</v>
      </c>
      <c r="G237" s="37">
        <v>0</v>
      </c>
      <c r="H237" s="37">
        <f t="shared" si="144"/>
        <v>474</v>
      </c>
      <c r="I237" s="37">
        <v>474</v>
      </c>
      <c r="J237" s="37">
        <v>0</v>
      </c>
      <c r="K237" s="37">
        <v>0</v>
      </c>
      <c r="L237" s="37">
        <v>0</v>
      </c>
      <c r="M237" s="37">
        <f t="shared" si="145"/>
        <v>201</v>
      </c>
      <c r="N237" s="37">
        <v>201</v>
      </c>
      <c r="O237" s="37">
        <v>0</v>
      </c>
      <c r="P237" s="37">
        <v>0</v>
      </c>
      <c r="Q237" s="37">
        <v>0</v>
      </c>
      <c r="R237" s="37">
        <f t="shared" si="146"/>
        <v>273</v>
      </c>
      <c r="S237" s="37">
        <f t="shared" si="147"/>
        <v>273</v>
      </c>
      <c r="T237" s="37">
        <f t="shared" si="147"/>
        <v>0</v>
      </c>
      <c r="U237" s="37">
        <f t="shared" si="147"/>
        <v>0</v>
      </c>
      <c r="V237" s="37">
        <f t="shared" si="148"/>
        <v>0</v>
      </c>
      <c r="W237" s="38">
        <f t="shared" si="139"/>
        <v>0.42405063291139239</v>
      </c>
      <c r="X237" s="38">
        <f t="shared" si="140"/>
        <v>0.42405063291139239</v>
      </c>
      <c r="Y237" s="38"/>
      <c r="Z237" s="38"/>
      <c r="AA237" s="38"/>
    </row>
    <row r="238" spans="1:27" ht="15.75" hidden="1" customHeight="1">
      <c r="A238" s="35" t="s">
        <v>45</v>
      </c>
      <c r="B238" s="36" t="s">
        <v>55</v>
      </c>
      <c r="C238" s="37">
        <f t="shared" si="142"/>
        <v>0</v>
      </c>
      <c r="D238" s="37">
        <f t="shared" si="143"/>
        <v>0</v>
      </c>
      <c r="E238" s="37">
        <v>0</v>
      </c>
      <c r="F238" s="37">
        <v>0</v>
      </c>
      <c r="G238" s="37">
        <v>0</v>
      </c>
      <c r="H238" s="37">
        <f t="shared" si="144"/>
        <v>0</v>
      </c>
      <c r="I238" s="37">
        <v>0</v>
      </c>
      <c r="J238" s="37">
        <v>0</v>
      </c>
      <c r="K238" s="37">
        <v>0</v>
      </c>
      <c r="L238" s="37">
        <v>0</v>
      </c>
      <c r="M238" s="37">
        <f t="shared" si="145"/>
        <v>0</v>
      </c>
      <c r="N238" s="37">
        <v>0</v>
      </c>
      <c r="O238" s="37">
        <v>0</v>
      </c>
      <c r="P238" s="37">
        <v>0</v>
      </c>
      <c r="Q238" s="37">
        <v>0</v>
      </c>
      <c r="R238" s="37">
        <f t="shared" si="146"/>
        <v>0</v>
      </c>
      <c r="S238" s="37">
        <f t="shared" si="147"/>
        <v>0</v>
      </c>
      <c r="T238" s="37">
        <f t="shared" si="147"/>
        <v>0</v>
      </c>
      <c r="U238" s="37">
        <f t="shared" si="147"/>
        <v>0</v>
      </c>
      <c r="V238" s="37">
        <f t="shared" si="148"/>
        <v>0</v>
      </c>
      <c r="W238" s="38"/>
      <c r="X238" s="38"/>
      <c r="Y238" s="38"/>
      <c r="Z238" s="38"/>
      <c r="AA238" s="38"/>
    </row>
    <row r="239" spans="1:27" ht="15.75" hidden="1" customHeight="1">
      <c r="A239" s="35" t="s">
        <v>45</v>
      </c>
      <c r="B239" s="36" t="s">
        <v>56</v>
      </c>
      <c r="C239" s="37">
        <f t="shared" si="142"/>
        <v>300</v>
      </c>
      <c r="D239" s="37">
        <f t="shared" si="143"/>
        <v>0</v>
      </c>
      <c r="E239" s="37">
        <v>0</v>
      </c>
      <c r="F239" s="37">
        <v>0</v>
      </c>
      <c r="G239" s="37">
        <v>0</v>
      </c>
      <c r="H239" s="37">
        <f t="shared" si="144"/>
        <v>300</v>
      </c>
      <c r="I239" s="37">
        <v>300</v>
      </c>
      <c r="J239" s="37">
        <v>0</v>
      </c>
      <c r="K239" s="37">
        <v>0</v>
      </c>
      <c r="L239" s="37">
        <v>0</v>
      </c>
      <c r="M239" s="37">
        <f t="shared" si="145"/>
        <v>0</v>
      </c>
      <c r="N239" s="37">
        <v>0</v>
      </c>
      <c r="O239" s="37">
        <v>0</v>
      </c>
      <c r="P239" s="37">
        <v>0</v>
      </c>
      <c r="Q239" s="37">
        <v>0</v>
      </c>
      <c r="R239" s="37">
        <f t="shared" si="146"/>
        <v>300</v>
      </c>
      <c r="S239" s="37">
        <f t="shared" si="147"/>
        <v>300</v>
      </c>
      <c r="T239" s="37">
        <f t="shared" si="147"/>
        <v>0</v>
      </c>
      <c r="U239" s="37">
        <f t="shared" si="147"/>
        <v>0</v>
      </c>
      <c r="V239" s="37">
        <f t="shared" si="148"/>
        <v>0</v>
      </c>
      <c r="W239" s="38">
        <f t="shared" si="139"/>
        <v>0</v>
      </c>
      <c r="X239" s="38">
        <f t="shared" si="140"/>
        <v>0</v>
      </c>
      <c r="Y239" s="38"/>
      <c r="Z239" s="38"/>
      <c r="AA239" s="38"/>
    </row>
    <row r="240" spans="1:27" ht="15.75" hidden="1" customHeight="1">
      <c r="A240" s="35" t="s">
        <v>45</v>
      </c>
      <c r="B240" s="36" t="s">
        <v>57</v>
      </c>
      <c r="C240" s="37">
        <f t="shared" si="142"/>
        <v>0</v>
      </c>
      <c r="D240" s="37">
        <f t="shared" si="143"/>
        <v>0</v>
      </c>
      <c r="E240" s="37">
        <v>0</v>
      </c>
      <c r="F240" s="37">
        <v>0</v>
      </c>
      <c r="G240" s="37">
        <v>0</v>
      </c>
      <c r="H240" s="37">
        <f t="shared" si="144"/>
        <v>0</v>
      </c>
      <c r="I240" s="37">
        <v>0</v>
      </c>
      <c r="J240" s="37">
        <v>0</v>
      </c>
      <c r="K240" s="37">
        <v>0</v>
      </c>
      <c r="L240" s="37">
        <v>0</v>
      </c>
      <c r="M240" s="37">
        <f t="shared" si="145"/>
        <v>0</v>
      </c>
      <c r="N240" s="37">
        <v>0</v>
      </c>
      <c r="O240" s="37">
        <v>0</v>
      </c>
      <c r="P240" s="37">
        <v>0</v>
      </c>
      <c r="Q240" s="37">
        <v>0</v>
      </c>
      <c r="R240" s="37">
        <f t="shared" si="146"/>
        <v>0</v>
      </c>
      <c r="S240" s="37">
        <f t="shared" si="147"/>
        <v>0</v>
      </c>
      <c r="T240" s="37">
        <f t="shared" si="147"/>
        <v>0</v>
      </c>
      <c r="U240" s="37">
        <f t="shared" si="147"/>
        <v>0</v>
      </c>
      <c r="V240" s="37">
        <f t="shared" si="148"/>
        <v>0</v>
      </c>
      <c r="W240" s="38"/>
      <c r="X240" s="38"/>
      <c r="Y240" s="38"/>
      <c r="Z240" s="38"/>
      <c r="AA240" s="38"/>
    </row>
    <row r="241" spans="1:27" ht="21" hidden="1">
      <c r="A241" s="35" t="s">
        <v>45</v>
      </c>
      <c r="B241" s="36" t="s">
        <v>58</v>
      </c>
      <c r="C241" s="37">
        <f t="shared" si="142"/>
        <v>82</v>
      </c>
      <c r="D241" s="37">
        <f t="shared" si="143"/>
        <v>0</v>
      </c>
      <c r="E241" s="37">
        <v>0</v>
      </c>
      <c r="F241" s="37">
        <v>0</v>
      </c>
      <c r="G241" s="37">
        <v>0</v>
      </c>
      <c r="H241" s="37">
        <f t="shared" si="144"/>
        <v>82</v>
      </c>
      <c r="I241" s="37">
        <v>82</v>
      </c>
      <c r="J241" s="37">
        <v>0</v>
      </c>
      <c r="K241" s="37">
        <v>0</v>
      </c>
      <c r="L241" s="37">
        <v>0</v>
      </c>
      <c r="M241" s="37">
        <f t="shared" si="145"/>
        <v>59</v>
      </c>
      <c r="N241" s="37">
        <v>59</v>
      </c>
      <c r="O241" s="37">
        <v>0</v>
      </c>
      <c r="P241" s="37">
        <v>0</v>
      </c>
      <c r="Q241" s="37">
        <v>0</v>
      </c>
      <c r="R241" s="37">
        <f t="shared" si="146"/>
        <v>23</v>
      </c>
      <c r="S241" s="37">
        <f t="shared" si="147"/>
        <v>23</v>
      </c>
      <c r="T241" s="37">
        <f t="shared" si="147"/>
        <v>0</v>
      </c>
      <c r="U241" s="37">
        <f t="shared" si="147"/>
        <v>0</v>
      </c>
      <c r="V241" s="37">
        <f t="shared" si="148"/>
        <v>0</v>
      </c>
      <c r="W241" s="38">
        <f t="shared" si="139"/>
        <v>0.71951219512195119</v>
      </c>
      <c r="X241" s="38">
        <f t="shared" si="140"/>
        <v>0.71951219512195119</v>
      </c>
      <c r="Y241" s="38"/>
      <c r="Z241" s="38"/>
      <c r="AA241" s="38"/>
    </row>
    <row r="242" spans="1:27" ht="18.75" hidden="1" customHeight="1">
      <c r="A242" s="35" t="s">
        <v>45</v>
      </c>
      <c r="B242" s="36" t="s">
        <v>59</v>
      </c>
      <c r="C242" s="37">
        <f t="shared" si="142"/>
        <v>709</v>
      </c>
      <c r="D242" s="37">
        <f t="shared" si="143"/>
        <v>0</v>
      </c>
      <c r="E242" s="37">
        <v>0</v>
      </c>
      <c r="F242" s="37">
        <v>0</v>
      </c>
      <c r="G242" s="37">
        <v>0</v>
      </c>
      <c r="H242" s="37">
        <f t="shared" si="144"/>
        <v>709</v>
      </c>
      <c r="I242" s="37">
        <v>709</v>
      </c>
      <c r="J242" s="37">
        <v>0</v>
      </c>
      <c r="K242" s="37">
        <v>0</v>
      </c>
      <c r="L242" s="37">
        <v>0</v>
      </c>
      <c r="M242" s="37">
        <f t="shared" si="145"/>
        <v>141</v>
      </c>
      <c r="N242" s="37">
        <v>141</v>
      </c>
      <c r="O242" s="37">
        <v>0</v>
      </c>
      <c r="P242" s="37">
        <v>0</v>
      </c>
      <c r="Q242" s="37">
        <v>0</v>
      </c>
      <c r="R242" s="37">
        <f t="shared" si="146"/>
        <v>568</v>
      </c>
      <c r="S242" s="37">
        <f t="shared" si="147"/>
        <v>568</v>
      </c>
      <c r="T242" s="37">
        <f t="shared" si="147"/>
        <v>0</v>
      </c>
      <c r="U242" s="37">
        <f t="shared" si="147"/>
        <v>0</v>
      </c>
      <c r="V242" s="37">
        <f t="shared" si="148"/>
        <v>0</v>
      </c>
      <c r="W242" s="38">
        <f t="shared" si="139"/>
        <v>0.19887165021156558</v>
      </c>
      <c r="X242" s="38">
        <f t="shared" si="140"/>
        <v>0.19887165021156558</v>
      </c>
      <c r="Y242" s="38"/>
      <c r="Z242" s="38"/>
      <c r="AA242" s="38"/>
    </row>
    <row r="243" spans="1:27" ht="22.5" hidden="1" customHeight="1">
      <c r="A243" s="35" t="s">
        <v>45</v>
      </c>
      <c r="B243" s="36" t="s">
        <v>60</v>
      </c>
      <c r="C243" s="37">
        <f t="shared" si="142"/>
        <v>0</v>
      </c>
      <c r="D243" s="37">
        <f t="shared" si="143"/>
        <v>0</v>
      </c>
      <c r="E243" s="37">
        <v>0</v>
      </c>
      <c r="F243" s="37">
        <v>0</v>
      </c>
      <c r="G243" s="37">
        <v>0</v>
      </c>
      <c r="H243" s="37">
        <f t="shared" si="144"/>
        <v>0</v>
      </c>
      <c r="I243" s="37">
        <v>0</v>
      </c>
      <c r="J243" s="37">
        <v>0</v>
      </c>
      <c r="K243" s="37">
        <v>0</v>
      </c>
      <c r="L243" s="37">
        <v>0</v>
      </c>
      <c r="M243" s="37">
        <f t="shared" si="145"/>
        <v>0</v>
      </c>
      <c r="N243" s="37">
        <v>0</v>
      </c>
      <c r="O243" s="37">
        <v>0</v>
      </c>
      <c r="P243" s="37">
        <v>0</v>
      </c>
      <c r="Q243" s="37">
        <v>0</v>
      </c>
      <c r="R243" s="37">
        <f t="shared" si="146"/>
        <v>0</v>
      </c>
      <c r="S243" s="37">
        <f t="shared" si="147"/>
        <v>0</v>
      </c>
      <c r="T243" s="37">
        <f t="shared" si="147"/>
        <v>0</v>
      </c>
      <c r="U243" s="37">
        <f t="shared" si="147"/>
        <v>0</v>
      </c>
      <c r="V243" s="37">
        <f t="shared" si="148"/>
        <v>0</v>
      </c>
      <c r="W243" s="38"/>
      <c r="X243" s="38"/>
      <c r="Y243" s="38"/>
      <c r="Z243" s="38"/>
      <c r="AA243" s="38"/>
    </row>
    <row r="244" spans="1:27" s="12" customFormat="1" ht="15.75" customHeight="1">
      <c r="A244" s="31" t="s">
        <v>83</v>
      </c>
      <c r="B244" s="32" t="s">
        <v>84</v>
      </c>
      <c r="C244" s="33">
        <f>+C245+C246</f>
        <v>14250</v>
      </c>
      <c r="D244" s="33">
        <f t="shared" ref="D244:V244" si="149">+D245+D246</f>
        <v>567</v>
      </c>
      <c r="E244" s="33">
        <f t="shared" si="149"/>
        <v>567</v>
      </c>
      <c r="F244" s="33">
        <f t="shared" si="149"/>
        <v>0</v>
      </c>
      <c r="G244" s="33">
        <f t="shared" si="149"/>
        <v>0</v>
      </c>
      <c r="H244" s="33">
        <f t="shared" si="149"/>
        <v>13683</v>
      </c>
      <c r="I244" s="33">
        <f t="shared" si="149"/>
        <v>6691</v>
      </c>
      <c r="J244" s="33">
        <f t="shared" si="149"/>
        <v>0</v>
      </c>
      <c r="K244" s="33">
        <f t="shared" si="149"/>
        <v>0</v>
      </c>
      <c r="L244" s="33">
        <f t="shared" si="149"/>
        <v>6992</v>
      </c>
      <c r="M244" s="33">
        <f t="shared" si="149"/>
        <v>4141</v>
      </c>
      <c r="N244" s="33">
        <f t="shared" si="149"/>
        <v>0</v>
      </c>
      <c r="O244" s="33">
        <f t="shared" si="149"/>
        <v>0</v>
      </c>
      <c r="P244" s="33">
        <f t="shared" si="149"/>
        <v>0</v>
      </c>
      <c r="Q244" s="33">
        <f t="shared" si="149"/>
        <v>4141</v>
      </c>
      <c r="R244" s="33">
        <f t="shared" si="149"/>
        <v>10109</v>
      </c>
      <c r="S244" s="33">
        <f t="shared" si="149"/>
        <v>7258</v>
      </c>
      <c r="T244" s="33">
        <f t="shared" si="149"/>
        <v>0</v>
      </c>
      <c r="U244" s="33">
        <f t="shared" si="149"/>
        <v>0</v>
      </c>
      <c r="V244" s="33">
        <f t="shared" si="149"/>
        <v>2851</v>
      </c>
      <c r="W244" s="34">
        <f>M244/C244</f>
        <v>0.29059649122807019</v>
      </c>
      <c r="X244" s="34">
        <f>N244/(E244+I244)</f>
        <v>0</v>
      </c>
      <c r="Y244" s="34"/>
      <c r="Z244" s="34"/>
      <c r="AA244" s="34">
        <f>Q244/L244</f>
        <v>0.59224828375286043</v>
      </c>
    </row>
    <row r="245" spans="1:27" ht="18.75" customHeight="1">
      <c r="A245" s="35" t="s">
        <v>42</v>
      </c>
      <c r="B245" s="36" t="s">
        <v>43</v>
      </c>
      <c r="C245" s="37">
        <f>+D245+H245</f>
        <v>8964</v>
      </c>
      <c r="D245" s="37">
        <f>SUM(E245:G245)</f>
        <v>567</v>
      </c>
      <c r="E245" s="37">
        <v>567</v>
      </c>
      <c r="F245" s="37">
        <v>0</v>
      </c>
      <c r="G245" s="37">
        <v>0</v>
      </c>
      <c r="H245" s="37">
        <f>SUM(I245:L245)</f>
        <v>8397</v>
      </c>
      <c r="I245" s="37">
        <v>1405</v>
      </c>
      <c r="J245" s="37">
        <v>0</v>
      </c>
      <c r="K245" s="37">
        <v>0</v>
      </c>
      <c r="L245" s="37">
        <v>6992</v>
      </c>
      <c r="M245" s="37">
        <f>SUM(N245:Q245)</f>
        <v>4141</v>
      </c>
      <c r="N245" s="37">
        <v>0</v>
      </c>
      <c r="O245" s="37">
        <v>0</v>
      </c>
      <c r="P245" s="37">
        <v>0</v>
      </c>
      <c r="Q245" s="37">
        <v>4141</v>
      </c>
      <c r="R245" s="37">
        <f>SUM(S245:V245)</f>
        <v>4823</v>
      </c>
      <c r="S245" s="37">
        <f>(E245+I245)-N245</f>
        <v>1972</v>
      </c>
      <c r="T245" s="37">
        <f>(F245+J245)-O245</f>
        <v>0</v>
      </c>
      <c r="U245" s="37">
        <f>(G245+K245)-P245</f>
        <v>0</v>
      </c>
      <c r="V245" s="37">
        <f>L245-Q245</f>
        <v>2851</v>
      </c>
      <c r="W245" s="38">
        <f t="shared" ref="W245:W260" si="150">M245/C245</f>
        <v>0.46195894689870592</v>
      </c>
      <c r="X245" s="38">
        <f t="shared" ref="X245:X260" si="151">N245/(E245+I245)</f>
        <v>0</v>
      </c>
      <c r="Y245" s="38"/>
      <c r="Z245" s="38"/>
      <c r="AA245" s="38">
        <f>Q245/L245</f>
        <v>0.59224828375286043</v>
      </c>
    </row>
    <row r="246" spans="1:27" ht="15.75" customHeight="1">
      <c r="A246" s="35" t="s">
        <v>42</v>
      </c>
      <c r="B246" s="36" t="s">
        <v>44</v>
      </c>
      <c r="C246" s="37">
        <f t="shared" ref="C246:V246" si="152">SUM(C247:C261)</f>
        <v>5286</v>
      </c>
      <c r="D246" s="37">
        <f t="shared" si="152"/>
        <v>0</v>
      </c>
      <c r="E246" s="37">
        <f t="shared" si="152"/>
        <v>0</v>
      </c>
      <c r="F246" s="37">
        <f t="shared" si="152"/>
        <v>0</v>
      </c>
      <c r="G246" s="37">
        <f t="shared" si="152"/>
        <v>0</v>
      </c>
      <c r="H246" s="37">
        <f t="shared" si="152"/>
        <v>5286</v>
      </c>
      <c r="I246" s="37">
        <f t="shared" si="152"/>
        <v>5286</v>
      </c>
      <c r="J246" s="37">
        <f t="shared" si="152"/>
        <v>0</v>
      </c>
      <c r="K246" s="37">
        <f t="shared" si="152"/>
        <v>0</v>
      </c>
      <c r="L246" s="37">
        <f t="shared" si="152"/>
        <v>0</v>
      </c>
      <c r="M246" s="37">
        <f t="shared" si="152"/>
        <v>0</v>
      </c>
      <c r="N246" s="37">
        <f t="shared" si="152"/>
        <v>0</v>
      </c>
      <c r="O246" s="37">
        <f t="shared" si="152"/>
        <v>0</v>
      </c>
      <c r="P246" s="37">
        <f t="shared" si="152"/>
        <v>0</v>
      </c>
      <c r="Q246" s="37">
        <f t="shared" si="152"/>
        <v>0</v>
      </c>
      <c r="R246" s="37">
        <f t="shared" si="152"/>
        <v>5286</v>
      </c>
      <c r="S246" s="37">
        <f t="shared" si="152"/>
        <v>5286</v>
      </c>
      <c r="T246" s="37">
        <f t="shared" si="152"/>
        <v>0</v>
      </c>
      <c r="U246" s="37">
        <f t="shared" si="152"/>
        <v>0</v>
      </c>
      <c r="V246" s="37">
        <f t="shared" si="152"/>
        <v>0</v>
      </c>
      <c r="W246" s="38">
        <f t="shared" si="150"/>
        <v>0</v>
      </c>
      <c r="X246" s="38">
        <f t="shared" si="151"/>
        <v>0</v>
      </c>
      <c r="Y246" s="38"/>
      <c r="Z246" s="38"/>
      <c r="AA246" s="38"/>
    </row>
    <row r="247" spans="1:27" ht="15.75" hidden="1" customHeight="1">
      <c r="A247" s="23" t="s">
        <v>45</v>
      </c>
      <c r="B247" s="24" t="s">
        <v>46</v>
      </c>
      <c r="C247" s="25">
        <f t="shared" ref="C247:C261" si="153">+D247+H247</f>
        <v>1760</v>
      </c>
      <c r="D247" s="25">
        <f t="shared" ref="D247:D261" si="154">SUM(E247:G247)</f>
        <v>0</v>
      </c>
      <c r="E247" s="25">
        <v>0</v>
      </c>
      <c r="F247" s="25">
        <v>0</v>
      </c>
      <c r="G247" s="25">
        <v>0</v>
      </c>
      <c r="H247" s="25">
        <f t="shared" ref="H247:H261" si="155">SUM(I247:L247)</f>
        <v>1760</v>
      </c>
      <c r="I247" s="25">
        <v>1760</v>
      </c>
      <c r="J247" s="25">
        <v>0</v>
      </c>
      <c r="K247" s="25">
        <v>0</v>
      </c>
      <c r="L247" s="25">
        <v>0</v>
      </c>
      <c r="M247" s="25">
        <f t="shared" ref="M247:M261" si="156">SUM(N247:Q247)</f>
        <v>0</v>
      </c>
      <c r="N247" s="25">
        <v>0</v>
      </c>
      <c r="O247" s="25">
        <v>0</v>
      </c>
      <c r="P247" s="25">
        <v>0</v>
      </c>
      <c r="Q247" s="25">
        <v>0</v>
      </c>
      <c r="R247" s="25">
        <f t="shared" ref="R247:R261" si="157">SUM(S247:V247)</f>
        <v>1760</v>
      </c>
      <c r="S247" s="25">
        <f t="shared" ref="S247:U261" si="158">(E247+I247)-N247</f>
        <v>1760</v>
      </c>
      <c r="T247" s="25">
        <f t="shared" si="158"/>
        <v>0</v>
      </c>
      <c r="U247" s="25">
        <f t="shared" si="158"/>
        <v>0</v>
      </c>
      <c r="V247" s="25">
        <f t="shared" ref="V247:V261" si="159">L247-Q247</f>
        <v>0</v>
      </c>
      <c r="W247" s="26">
        <f t="shared" si="150"/>
        <v>0</v>
      </c>
      <c r="X247" s="26">
        <f t="shared" si="151"/>
        <v>0</v>
      </c>
      <c r="Y247" s="26"/>
      <c r="Z247" s="26"/>
      <c r="AA247" s="26"/>
    </row>
    <row r="248" spans="1:27" ht="15.75" hidden="1" customHeight="1">
      <c r="A248" s="13" t="s">
        <v>45</v>
      </c>
      <c r="B248" s="14" t="s">
        <v>47</v>
      </c>
      <c r="C248" s="15">
        <f t="shared" si="153"/>
        <v>990</v>
      </c>
      <c r="D248" s="15">
        <f t="shared" si="154"/>
        <v>0</v>
      </c>
      <c r="E248" s="15">
        <v>0</v>
      </c>
      <c r="F248" s="15">
        <v>0</v>
      </c>
      <c r="G248" s="15">
        <v>0</v>
      </c>
      <c r="H248" s="15">
        <f t="shared" si="155"/>
        <v>990</v>
      </c>
      <c r="I248" s="15">
        <v>990</v>
      </c>
      <c r="J248" s="15">
        <v>0</v>
      </c>
      <c r="K248" s="15">
        <v>0</v>
      </c>
      <c r="L248" s="15">
        <v>0</v>
      </c>
      <c r="M248" s="15">
        <f t="shared" si="156"/>
        <v>0</v>
      </c>
      <c r="N248" s="15">
        <v>0</v>
      </c>
      <c r="O248" s="15">
        <v>0</v>
      </c>
      <c r="P248" s="15">
        <v>0</v>
      </c>
      <c r="Q248" s="15">
        <v>0</v>
      </c>
      <c r="R248" s="15">
        <f t="shared" si="157"/>
        <v>990</v>
      </c>
      <c r="S248" s="15">
        <f t="shared" si="158"/>
        <v>990</v>
      </c>
      <c r="T248" s="15">
        <f t="shared" si="158"/>
        <v>0</v>
      </c>
      <c r="U248" s="15">
        <f t="shared" si="158"/>
        <v>0</v>
      </c>
      <c r="V248" s="15">
        <f t="shared" si="159"/>
        <v>0</v>
      </c>
      <c r="W248" s="16">
        <f t="shared" si="150"/>
        <v>0</v>
      </c>
      <c r="X248" s="16">
        <f t="shared" si="151"/>
        <v>0</v>
      </c>
      <c r="Y248" s="16"/>
      <c r="Z248" s="16"/>
      <c r="AA248" s="16"/>
    </row>
    <row r="249" spans="1:27" ht="15.75" hidden="1" customHeight="1">
      <c r="A249" s="13" t="s">
        <v>45</v>
      </c>
      <c r="B249" s="14" t="s">
        <v>48</v>
      </c>
      <c r="C249" s="15">
        <f t="shared" si="153"/>
        <v>165</v>
      </c>
      <c r="D249" s="15">
        <f t="shared" si="154"/>
        <v>0</v>
      </c>
      <c r="E249" s="15">
        <v>0</v>
      </c>
      <c r="F249" s="15">
        <v>0</v>
      </c>
      <c r="G249" s="15">
        <v>0</v>
      </c>
      <c r="H249" s="15">
        <f t="shared" si="155"/>
        <v>165</v>
      </c>
      <c r="I249" s="15">
        <v>165</v>
      </c>
      <c r="J249" s="15">
        <v>0</v>
      </c>
      <c r="K249" s="15">
        <v>0</v>
      </c>
      <c r="L249" s="15">
        <v>0</v>
      </c>
      <c r="M249" s="15">
        <f t="shared" si="156"/>
        <v>0</v>
      </c>
      <c r="N249" s="15">
        <v>0</v>
      </c>
      <c r="O249" s="15">
        <v>0</v>
      </c>
      <c r="P249" s="15">
        <v>0</v>
      </c>
      <c r="Q249" s="15">
        <v>0</v>
      </c>
      <c r="R249" s="15">
        <f t="shared" si="157"/>
        <v>165</v>
      </c>
      <c r="S249" s="15">
        <f t="shared" si="158"/>
        <v>165</v>
      </c>
      <c r="T249" s="15">
        <f t="shared" si="158"/>
        <v>0</v>
      </c>
      <c r="U249" s="15">
        <f t="shared" si="158"/>
        <v>0</v>
      </c>
      <c r="V249" s="15">
        <f t="shared" si="159"/>
        <v>0</v>
      </c>
      <c r="W249" s="16">
        <f t="shared" si="150"/>
        <v>0</v>
      </c>
      <c r="X249" s="16">
        <f t="shared" si="151"/>
        <v>0</v>
      </c>
      <c r="Y249" s="16"/>
      <c r="Z249" s="16"/>
      <c r="AA249" s="16"/>
    </row>
    <row r="250" spans="1:27" ht="24" hidden="1" customHeight="1">
      <c r="A250" s="13" t="s">
        <v>45</v>
      </c>
      <c r="B250" s="14" t="s">
        <v>49</v>
      </c>
      <c r="C250" s="15">
        <f t="shared" si="153"/>
        <v>165</v>
      </c>
      <c r="D250" s="15">
        <f t="shared" si="154"/>
        <v>0</v>
      </c>
      <c r="E250" s="15">
        <v>0</v>
      </c>
      <c r="F250" s="15">
        <v>0</v>
      </c>
      <c r="G250" s="15">
        <v>0</v>
      </c>
      <c r="H250" s="15">
        <f t="shared" si="155"/>
        <v>165</v>
      </c>
      <c r="I250" s="15">
        <v>165</v>
      </c>
      <c r="J250" s="15">
        <v>0</v>
      </c>
      <c r="K250" s="15">
        <v>0</v>
      </c>
      <c r="L250" s="15">
        <v>0</v>
      </c>
      <c r="M250" s="15">
        <f t="shared" si="156"/>
        <v>0</v>
      </c>
      <c r="N250" s="15">
        <v>0</v>
      </c>
      <c r="O250" s="15">
        <v>0</v>
      </c>
      <c r="P250" s="15">
        <v>0</v>
      </c>
      <c r="Q250" s="15">
        <v>0</v>
      </c>
      <c r="R250" s="15">
        <f t="shared" si="157"/>
        <v>165</v>
      </c>
      <c r="S250" s="15">
        <f t="shared" si="158"/>
        <v>165</v>
      </c>
      <c r="T250" s="15">
        <f t="shared" si="158"/>
        <v>0</v>
      </c>
      <c r="U250" s="15">
        <f t="shared" si="158"/>
        <v>0</v>
      </c>
      <c r="V250" s="15">
        <f t="shared" si="159"/>
        <v>0</v>
      </c>
      <c r="W250" s="16">
        <f t="shared" si="150"/>
        <v>0</v>
      </c>
      <c r="X250" s="16">
        <f t="shared" si="151"/>
        <v>0</v>
      </c>
      <c r="Y250" s="16"/>
      <c r="Z250" s="16"/>
      <c r="AA250" s="16"/>
    </row>
    <row r="251" spans="1:27" ht="25.5" hidden="1" customHeight="1">
      <c r="A251" s="13" t="s">
        <v>45</v>
      </c>
      <c r="B251" s="14" t="s">
        <v>50</v>
      </c>
      <c r="C251" s="15">
        <f t="shared" si="153"/>
        <v>0</v>
      </c>
      <c r="D251" s="15">
        <f t="shared" si="154"/>
        <v>0</v>
      </c>
      <c r="E251" s="15">
        <v>0</v>
      </c>
      <c r="F251" s="15">
        <v>0</v>
      </c>
      <c r="G251" s="15">
        <v>0</v>
      </c>
      <c r="H251" s="15">
        <f t="shared" si="155"/>
        <v>0</v>
      </c>
      <c r="I251" s="15">
        <v>0</v>
      </c>
      <c r="J251" s="15">
        <v>0</v>
      </c>
      <c r="K251" s="15">
        <v>0</v>
      </c>
      <c r="L251" s="15">
        <v>0</v>
      </c>
      <c r="M251" s="15">
        <f t="shared" si="156"/>
        <v>0</v>
      </c>
      <c r="N251" s="15">
        <v>0</v>
      </c>
      <c r="O251" s="15">
        <v>0</v>
      </c>
      <c r="P251" s="15">
        <v>0</v>
      </c>
      <c r="Q251" s="15">
        <v>0</v>
      </c>
      <c r="R251" s="15">
        <f t="shared" si="157"/>
        <v>0</v>
      </c>
      <c r="S251" s="15">
        <f t="shared" si="158"/>
        <v>0</v>
      </c>
      <c r="T251" s="15">
        <f t="shared" si="158"/>
        <v>0</v>
      </c>
      <c r="U251" s="15">
        <f t="shared" si="158"/>
        <v>0</v>
      </c>
      <c r="V251" s="15">
        <f t="shared" si="159"/>
        <v>0</v>
      </c>
      <c r="W251" s="16"/>
      <c r="X251" s="16"/>
      <c r="Y251" s="16"/>
      <c r="Z251" s="16"/>
      <c r="AA251" s="16"/>
    </row>
    <row r="252" spans="1:27" ht="26.25" hidden="1" customHeight="1">
      <c r="A252" s="13" t="s">
        <v>45</v>
      </c>
      <c r="B252" s="14" t="s">
        <v>51</v>
      </c>
      <c r="C252" s="15">
        <f t="shared" si="153"/>
        <v>0</v>
      </c>
      <c r="D252" s="15">
        <f t="shared" si="154"/>
        <v>0</v>
      </c>
      <c r="E252" s="15">
        <v>0</v>
      </c>
      <c r="F252" s="15">
        <v>0</v>
      </c>
      <c r="G252" s="15">
        <v>0</v>
      </c>
      <c r="H252" s="15">
        <f t="shared" si="155"/>
        <v>0</v>
      </c>
      <c r="I252" s="15">
        <v>0</v>
      </c>
      <c r="J252" s="15">
        <v>0</v>
      </c>
      <c r="K252" s="15">
        <v>0</v>
      </c>
      <c r="L252" s="15">
        <v>0</v>
      </c>
      <c r="M252" s="15">
        <f t="shared" si="156"/>
        <v>0</v>
      </c>
      <c r="N252" s="15">
        <v>0</v>
      </c>
      <c r="O252" s="15">
        <v>0</v>
      </c>
      <c r="P252" s="15">
        <v>0</v>
      </c>
      <c r="Q252" s="15">
        <v>0</v>
      </c>
      <c r="R252" s="15">
        <f t="shared" si="157"/>
        <v>0</v>
      </c>
      <c r="S252" s="15">
        <f t="shared" si="158"/>
        <v>0</v>
      </c>
      <c r="T252" s="15">
        <f t="shared" si="158"/>
        <v>0</v>
      </c>
      <c r="U252" s="15">
        <f t="shared" si="158"/>
        <v>0</v>
      </c>
      <c r="V252" s="15">
        <f t="shared" si="159"/>
        <v>0</v>
      </c>
      <c r="W252" s="16"/>
      <c r="X252" s="16"/>
      <c r="Y252" s="16"/>
      <c r="Z252" s="16"/>
      <c r="AA252" s="16"/>
    </row>
    <row r="253" spans="1:27" ht="20.25" hidden="1" customHeight="1">
      <c r="A253" s="13" t="s">
        <v>45</v>
      </c>
      <c r="B253" s="14" t="s">
        <v>52</v>
      </c>
      <c r="C253" s="15">
        <f t="shared" si="153"/>
        <v>220</v>
      </c>
      <c r="D253" s="15">
        <f t="shared" si="154"/>
        <v>0</v>
      </c>
      <c r="E253" s="15">
        <v>0</v>
      </c>
      <c r="F253" s="15">
        <v>0</v>
      </c>
      <c r="G253" s="15">
        <v>0</v>
      </c>
      <c r="H253" s="15">
        <f t="shared" si="155"/>
        <v>220</v>
      </c>
      <c r="I253" s="15">
        <v>220</v>
      </c>
      <c r="J253" s="15">
        <v>0</v>
      </c>
      <c r="K253" s="15">
        <v>0</v>
      </c>
      <c r="L253" s="15">
        <v>0</v>
      </c>
      <c r="M253" s="15">
        <f t="shared" si="156"/>
        <v>0</v>
      </c>
      <c r="N253" s="15">
        <v>0</v>
      </c>
      <c r="O253" s="15">
        <v>0</v>
      </c>
      <c r="P253" s="15">
        <v>0</v>
      </c>
      <c r="Q253" s="15">
        <v>0</v>
      </c>
      <c r="R253" s="15">
        <f t="shared" si="157"/>
        <v>220</v>
      </c>
      <c r="S253" s="15">
        <f t="shared" si="158"/>
        <v>220</v>
      </c>
      <c r="T253" s="15">
        <f t="shared" si="158"/>
        <v>0</v>
      </c>
      <c r="U253" s="15">
        <f t="shared" si="158"/>
        <v>0</v>
      </c>
      <c r="V253" s="15">
        <f t="shared" si="159"/>
        <v>0</v>
      </c>
      <c r="W253" s="16">
        <f t="shared" si="150"/>
        <v>0</v>
      </c>
      <c r="X253" s="16">
        <f t="shared" si="151"/>
        <v>0</v>
      </c>
      <c r="Y253" s="16"/>
      <c r="Z253" s="16"/>
      <c r="AA253" s="16"/>
    </row>
    <row r="254" spans="1:27" ht="15.75" hidden="1" customHeight="1">
      <c r="A254" s="13" t="s">
        <v>45</v>
      </c>
      <c r="B254" s="14" t="s">
        <v>53</v>
      </c>
      <c r="C254" s="15">
        <f t="shared" si="153"/>
        <v>660</v>
      </c>
      <c r="D254" s="15">
        <f t="shared" si="154"/>
        <v>0</v>
      </c>
      <c r="E254" s="15">
        <v>0</v>
      </c>
      <c r="F254" s="15">
        <v>0</v>
      </c>
      <c r="G254" s="15">
        <v>0</v>
      </c>
      <c r="H254" s="15">
        <f t="shared" si="155"/>
        <v>660</v>
      </c>
      <c r="I254" s="15">
        <v>660</v>
      </c>
      <c r="J254" s="15">
        <v>0</v>
      </c>
      <c r="K254" s="15">
        <v>0</v>
      </c>
      <c r="L254" s="15">
        <v>0</v>
      </c>
      <c r="M254" s="15">
        <f t="shared" si="156"/>
        <v>0</v>
      </c>
      <c r="N254" s="15">
        <v>0</v>
      </c>
      <c r="O254" s="15">
        <v>0</v>
      </c>
      <c r="P254" s="15">
        <v>0</v>
      </c>
      <c r="Q254" s="15">
        <v>0</v>
      </c>
      <c r="R254" s="15">
        <f t="shared" si="157"/>
        <v>660</v>
      </c>
      <c r="S254" s="15">
        <f t="shared" si="158"/>
        <v>660</v>
      </c>
      <c r="T254" s="15">
        <f t="shared" si="158"/>
        <v>0</v>
      </c>
      <c r="U254" s="15">
        <f t="shared" si="158"/>
        <v>0</v>
      </c>
      <c r="V254" s="15">
        <f t="shared" si="159"/>
        <v>0</v>
      </c>
      <c r="W254" s="16">
        <f t="shared" si="150"/>
        <v>0</v>
      </c>
      <c r="X254" s="16">
        <f t="shared" si="151"/>
        <v>0</v>
      </c>
      <c r="Y254" s="16"/>
      <c r="Z254" s="16"/>
      <c r="AA254" s="16"/>
    </row>
    <row r="255" spans="1:27" ht="15.75" hidden="1" customHeight="1">
      <c r="A255" s="13" t="s">
        <v>45</v>
      </c>
      <c r="B255" s="14" t="s">
        <v>54</v>
      </c>
      <c r="C255" s="15">
        <f t="shared" si="153"/>
        <v>308</v>
      </c>
      <c r="D255" s="15">
        <f t="shared" si="154"/>
        <v>0</v>
      </c>
      <c r="E255" s="15">
        <v>0</v>
      </c>
      <c r="F255" s="15">
        <v>0</v>
      </c>
      <c r="G255" s="15">
        <v>0</v>
      </c>
      <c r="H255" s="15">
        <f t="shared" si="155"/>
        <v>308</v>
      </c>
      <c r="I255" s="15">
        <v>308</v>
      </c>
      <c r="J255" s="15">
        <v>0</v>
      </c>
      <c r="K255" s="15">
        <v>0</v>
      </c>
      <c r="L255" s="15">
        <v>0</v>
      </c>
      <c r="M255" s="15">
        <f t="shared" si="156"/>
        <v>0</v>
      </c>
      <c r="N255" s="15">
        <v>0</v>
      </c>
      <c r="O255" s="15">
        <v>0</v>
      </c>
      <c r="P255" s="15">
        <v>0</v>
      </c>
      <c r="Q255" s="15">
        <v>0</v>
      </c>
      <c r="R255" s="15">
        <f t="shared" si="157"/>
        <v>308</v>
      </c>
      <c r="S255" s="15">
        <f t="shared" si="158"/>
        <v>308</v>
      </c>
      <c r="T255" s="15">
        <f t="shared" si="158"/>
        <v>0</v>
      </c>
      <c r="U255" s="15">
        <f t="shared" si="158"/>
        <v>0</v>
      </c>
      <c r="V255" s="15">
        <f t="shared" si="159"/>
        <v>0</v>
      </c>
      <c r="W255" s="16">
        <f t="shared" si="150"/>
        <v>0</v>
      </c>
      <c r="X255" s="16">
        <f t="shared" si="151"/>
        <v>0</v>
      </c>
      <c r="Y255" s="16"/>
      <c r="Z255" s="16"/>
      <c r="AA255" s="16"/>
    </row>
    <row r="256" spans="1:27" ht="15.75" hidden="1" customHeight="1">
      <c r="A256" s="13" t="s">
        <v>45</v>
      </c>
      <c r="B256" s="14" t="s">
        <v>55</v>
      </c>
      <c r="C256" s="15">
        <f t="shared" si="153"/>
        <v>300</v>
      </c>
      <c r="D256" s="15">
        <f t="shared" si="154"/>
        <v>0</v>
      </c>
      <c r="E256" s="15">
        <v>0</v>
      </c>
      <c r="F256" s="15">
        <v>0</v>
      </c>
      <c r="G256" s="15">
        <v>0</v>
      </c>
      <c r="H256" s="15">
        <f t="shared" si="155"/>
        <v>300</v>
      </c>
      <c r="I256" s="15">
        <v>300</v>
      </c>
      <c r="J256" s="15">
        <v>0</v>
      </c>
      <c r="K256" s="15">
        <v>0</v>
      </c>
      <c r="L256" s="15">
        <v>0</v>
      </c>
      <c r="M256" s="15">
        <f t="shared" si="156"/>
        <v>0</v>
      </c>
      <c r="N256" s="15">
        <v>0</v>
      </c>
      <c r="O256" s="15">
        <v>0</v>
      </c>
      <c r="P256" s="15">
        <v>0</v>
      </c>
      <c r="Q256" s="15">
        <v>0</v>
      </c>
      <c r="R256" s="15">
        <f t="shared" si="157"/>
        <v>300</v>
      </c>
      <c r="S256" s="15">
        <f t="shared" si="158"/>
        <v>300</v>
      </c>
      <c r="T256" s="15">
        <f t="shared" si="158"/>
        <v>0</v>
      </c>
      <c r="U256" s="15">
        <f t="shared" si="158"/>
        <v>0</v>
      </c>
      <c r="V256" s="15">
        <f t="shared" si="159"/>
        <v>0</v>
      </c>
      <c r="W256" s="16">
        <f t="shared" si="150"/>
        <v>0</v>
      </c>
      <c r="X256" s="16">
        <f t="shared" si="151"/>
        <v>0</v>
      </c>
      <c r="Y256" s="16"/>
      <c r="Z256" s="16"/>
      <c r="AA256" s="16"/>
    </row>
    <row r="257" spans="1:27" ht="15.75" hidden="1" customHeight="1">
      <c r="A257" s="13" t="s">
        <v>45</v>
      </c>
      <c r="B257" s="14" t="s">
        <v>56</v>
      </c>
      <c r="C257" s="15">
        <f t="shared" si="153"/>
        <v>300</v>
      </c>
      <c r="D257" s="15">
        <f t="shared" si="154"/>
        <v>0</v>
      </c>
      <c r="E257" s="15">
        <v>0</v>
      </c>
      <c r="F257" s="15">
        <v>0</v>
      </c>
      <c r="G257" s="15">
        <v>0</v>
      </c>
      <c r="H257" s="15">
        <f t="shared" si="155"/>
        <v>300</v>
      </c>
      <c r="I257" s="15">
        <v>300</v>
      </c>
      <c r="J257" s="15">
        <v>0</v>
      </c>
      <c r="K257" s="15">
        <v>0</v>
      </c>
      <c r="L257" s="15">
        <v>0</v>
      </c>
      <c r="M257" s="15">
        <f t="shared" si="156"/>
        <v>0</v>
      </c>
      <c r="N257" s="15">
        <v>0</v>
      </c>
      <c r="O257" s="15">
        <v>0</v>
      </c>
      <c r="P257" s="15">
        <v>0</v>
      </c>
      <c r="Q257" s="15">
        <v>0</v>
      </c>
      <c r="R257" s="15">
        <f t="shared" si="157"/>
        <v>300</v>
      </c>
      <c r="S257" s="15">
        <f t="shared" si="158"/>
        <v>300</v>
      </c>
      <c r="T257" s="15">
        <f t="shared" si="158"/>
        <v>0</v>
      </c>
      <c r="U257" s="15">
        <f t="shared" si="158"/>
        <v>0</v>
      </c>
      <c r="V257" s="15">
        <f t="shared" si="159"/>
        <v>0</v>
      </c>
      <c r="W257" s="16">
        <f t="shared" si="150"/>
        <v>0</v>
      </c>
      <c r="X257" s="16">
        <f t="shared" si="151"/>
        <v>0</v>
      </c>
      <c r="Y257" s="16"/>
      <c r="Z257" s="16"/>
      <c r="AA257" s="16"/>
    </row>
    <row r="258" spans="1:27" ht="15.75" hidden="1" customHeight="1">
      <c r="A258" s="13" t="s">
        <v>45</v>
      </c>
      <c r="B258" s="14" t="s">
        <v>57</v>
      </c>
      <c r="C258" s="15">
        <f t="shared" si="153"/>
        <v>0</v>
      </c>
      <c r="D258" s="15">
        <f t="shared" si="154"/>
        <v>0</v>
      </c>
      <c r="E258" s="15">
        <v>0</v>
      </c>
      <c r="F258" s="15">
        <v>0</v>
      </c>
      <c r="G258" s="15">
        <v>0</v>
      </c>
      <c r="H258" s="15">
        <f t="shared" si="155"/>
        <v>0</v>
      </c>
      <c r="I258" s="15">
        <v>0</v>
      </c>
      <c r="J258" s="15">
        <v>0</v>
      </c>
      <c r="K258" s="15">
        <v>0</v>
      </c>
      <c r="L258" s="15">
        <v>0</v>
      </c>
      <c r="M258" s="15">
        <f t="shared" si="156"/>
        <v>0</v>
      </c>
      <c r="N258" s="15">
        <v>0</v>
      </c>
      <c r="O258" s="15">
        <v>0</v>
      </c>
      <c r="P258" s="15">
        <v>0</v>
      </c>
      <c r="Q258" s="15">
        <v>0</v>
      </c>
      <c r="R258" s="15">
        <f t="shared" si="157"/>
        <v>0</v>
      </c>
      <c r="S258" s="15">
        <f t="shared" si="158"/>
        <v>0</v>
      </c>
      <c r="T258" s="15">
        <f t="shared" si="158"/>
        <v>0</v>
      </c>
      <c r="U258" s="15">
        <f t="shared" si="158"/>
        <v>0</v>
      </c>
      <c r="V258" s="15">
        <f t="shared" si="159"/>
        <v>0</v>
      </c>
      <c r="W258" s="16"/>
      <c r="X258" s="16"/>
      <c r="Y258" s="16"/>
      <c r="Z258" s="16"/>
      <c r="AA258" s="16"/>
    </row>
    <row r="259" spans="1:27" ht="21" hidden="1">
      <c r="A259" s="13" t="s">
        <v>45</v>
      </c>
      <c r="B259" s="14" t="s">
        <v>58</v>
      </c>
      <c r="C259" s="15">
        <f t="shared" si="153"/>
        <v>0</v>
      </c>
      <c r="D259" s="15">
        <f t="shared" si="154"/>
        <v>0</v>
      </c>
      <c r="E259" s="15">
        <v>0</v>
      </c>
      <c r="F259" s="15">
        <v>0</v>
      </c>
      <c r="G259" s="15">
        <v>0</v>
      </c>
      <c r="H259" s="15">
        <f t="shared" si="155"/>
        <v>0</v>
      </c>
      <c r="I259" s="15">
        <v>0</v>
      </c>
      <c r="J259" s="15">
        <v>0</v>
      </c>
      <c r="K259" s="15">
        <v>0</v>
      </c>
      <c r="L259" s="15">
        <v>0</v>
      </c>
      <c r="M259" s="15">
        <f t="shared" si="156"/>
        <v>0</v>
      </c>
      <c r="N259" s="15">
        <v>0</v>
      </c>
      <c r="O259" s="15">
        <v>0</v>
      </c>
      <c r="P259" s="15">
        <v>0</v>
      </c>
      <c r="Q259" s="15">
        <v>0</v>
      </c>
      <c r="R259" s="15">
        <f t="shared" si="157"/>
        <v>0</v>
      </c>
      <c r="S259" s="15">
        <f t="shared" si="158"/>
        <v>0</v>
      </c>
      <c r="T259" s="15">
        <f t="shared" si="158"/>
        <v>0</v>
      </c>
      <c r="U259" s="15">
        <f t="shared" si="158"/>
        <v>0</v>
      </c>
      <c r="V259" s="15">
        <f t="shared" si="159"/>
        <v>0</v>
      </c>
      <c r="W259" s="16"/>
      <c r="X259" s="16"/>
      <c r="Y259" s="16"/>
      <c r="Z259" s="16"/>
      <c r="AA259" s="16"/>
    </row>
    <row r="260" spans="1:27" ht="18.75" hidden="1" customHeight="1">
      <c r="A260" s="13" t="s">
        <v>45</v>
      </c>
      <c r="B260" s="14" t="s">
        <v>59</v>
      </c>
      <c r="C260" s="15">
        <f t="shared" si="153"/>
        <v>418</v>
      </c>
      <c r="D260" s="15">
        <f t="shared" si="154"/>
        <v>0</v>
      </c>
      <c r="E260" s="15">
        <v>0</v>
      </c>
      <c r="F260" s="15">
        <v>0</v>
      </c>
      <c r="G260" s="15">
        <v>0</v>
      </c>
      <c r="H260" s="15">
        <f t="shared" si="155"/>
        <v>418</v>
      </c>
      <c r="I260" s="15">
        <v>418</v>
      </c>
      <c r="J260" s="15">
        <v>0</v>
      </c>
      <c r="K260" s="15">
        <v>0</v>
      </c>
      <c r="L260" s="15">
        <v>0</v>
      </c>
      <c r="M260" s="15">
        <f t="shared" si="156"/>
        <v>0</v>
      </c>
      <c r="N260" s="15">
        <v>0</v>
      </c>
      <c r="O260" s="15">
        <v>0</v>
      </c>
      <c r="P260" s="15">
        <v>0</v>
      </c>
      <c r="Q260" s="15">
        <v>0</v>
      </c>
      <c r="R260" s="15">
        <f t="shared" si="157"/>
        <v>418</v>
      </c>
      <c r="S260" s="15">
        <f t="shared" si="158"/>
        <v>418</v>
      </c>
      <c r="T260" s="15">
        <f t="shared" si="158"/>
        <v>0</v>
      </c>
      <c r="U260" s="15">
        <f t="shared" si="158"/>
        <v>0</v>
      </c>
      <c r="V260" s="15">
        <f t="shared" si="159"/>
        <v>0</v>
      </c>
      <c r="W260" s="16">
        <f t="shared" si="150"/>
        <v>0</v>
      </c>
      <c r="X260" s="16">
        <f t="shared" si="151"/>
        <v>0</v>
      </c>
      <c r="Y260" s="16"/>
      <c r="Z260" s="16"/>
      <c r="AA260" s="16"/>
    </row>
    <row r="261" spans="1:27" ht="22.5" hidden="1" customHeight="1">
      <c r="A261" s="17" t="s">
        <v>45</v>
      </c>
      <c r="B261" s="18" t="s">
        <v>60</v>
      </c>
      <c r="C261" s="19">
        <f t="shared" si="153"/>
        <v>0</v>
      </c>
      <c r="D261" s="19">
        <f t="shared" si="154"/>
        <v>0</v>
      </c>
      <c r="E261" s="19">
        <v>0</v>
      </c>
      <c r="F261" s="19">
        <v>0</v>
      </c>
      <c r="G261" s="19">
        <v>0</v>
      </c>
      <c r="H261" s="19">
        <f t="shared" si="155"/>
        <v>0</v>
      </c>
      <c r="I261" s="19">
        <v>0</v>
      </c>
      <c r="J261" s="19">
        <v>0</v>
      </c>
      <c r="K261" s="19">
        <v>0</v>
      </c>
      <c r="L261" s="19">
        <v>0</v>
      </c>
      <c r="M261" s="19">
        <f t="shared" si="156"/>
        <v>0</v>
      </c>
      <c r="N261" s="19">
        <v>0</v>
      </c>
      <c r="O261" s="19">
        <v>0</v>
      </c>
      <c r="P261" s="19">
        <v>0</v>
      </c>
      <c r="Q261" s="19">
        <v>0</v>
      </c>
      <c r="R261" s="19">
        <f t="shared" si="157"/>
        <v>0</v>
      </c>
      <c r="S261" s="19">
        <f t="shared" si="158"/>
        <v>0</v>
      </c>
      <c r="T261" s="19">
        <f t="shared" si="158"/>
        <v>0</v>
      </c>
      <c r="U261" s="19">
        <f t="shared" si="158"/>
        <v>0</v>
      </c>
      <c r="V261" s="19">
        <f t="shared" si="159"/>
        <v>0</v>
      </c>
      <c r="W261" s="20"/>
      <c r="X261" s="20"/>
      <c r="Y261" s="20"/>
      <c r="Z261" s="20"/>
      <c r="AA261" s="20"/>
    </row>
  </sheetData>
  <autoFilter ref="A9:AG261">
    <filterColumn colId="0">
      <filters>
        <filter val="-"/>
        <filter val="I"/>
        <filter val="II"/>
        <filter val="III"/>
        <filter val="IV"/>
        <filter val="IX"/>
        <filter val="V"/>
        <filter val="VI"/>
        <filter val="VII"/>
        <filter val="VIII"/>
        <filter val="X"/>
        <filter val="XI"/>
        <filter val="XII"/>
        <filter val="XIII"/>
      </filters>
    </filterColumn>
  </autoFilter>
  <mergeCells count="20">
    <mergeCell ref="W7:W8"/>
    <mergeCell ref="X7:AA7"/>
    <mergeCell ref="D6:G7"/>
    <mergeCell ref="H6:L6"/>
    <mergeCell ref="H7:H8"/>
    <mergeCell ref="I7:L7"/>
    <mergeCell ref="M7:M8"/>
    <mergeCell ref="N7:Q7"/>
    <mergeCell ref="A2:AA2"/>
    <mergeCell ref="A3:AA3"/>
    <mergeCell ref="X4:AA4"/>
    <mergeCell ref="A5:A8"/>
    <mergeCell ref="B5:B8"/>
    <mergeCell ref="C5:L5"/>
    <mergeCell ref="M5:Q6"/>
    <mergeCell ref="R5:V6"/>
    <mergeCell ref="W5:AA6"/>
    <mergeCell ref="C6:C8"/>
    <mergeCell ref="R7:R8"/>
    <mergeCell ref="S7:V7"/>
  </mergeCells>
  <pageMargins left="0.25" right="0" top="0.5" bottom="0.5" header="0.25" footer="0.25"/>
  <pageSetup paperSize="9" scale="90" orientation="landscape" verticalDpi="0"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8"/>
  <sheetViews>
    <sheetView topLeftCell="A7" workbookViewId="0">
      <selection activeCell="G19" sqref="G19"/>
    </sheetView>
  </sheetViews>
  <sheetFormatPr defaultColWidth="9.1796875" defaultRowHeight="13"/>
  <cols>
    <col min="1" max="1" width="5.26953125" style="64" customWidth="1"/>
    <col min="2" max="2" width="16" style="64" customWidth="1"/>
    <col min="3" max="6" width="12" style="64" customWidth="1"/>
    <col min="7" max="16384" width="9.1796875" style="64"/>
  </cols>
  <sheetData>
    <row r="3" spans="1:6" ht="26.25" customHeight="1">
      <c r="A3" s="446" t="s">
        <v>0</v>
      </c>
      <c r="B3" s="446" t="s">
        <v>22</v>
      </c>
      <c r="C3" s="447" t="s">
        <v>105</v>
      </c>
      <c r="D3" s="447"/>
      <c r="E3" s="447" t="s">
        <v>107</v>
      </c>
      <c r="F3" s="447"/>
    </row>
    <row r="4" spans="1:6" ht="29.25" customHeight="1">
      <c r="A4" s="446"/>
      <c r="B4" s="446"/>
      <c r="C4" s="70" t="s">
        <v>108</v>
      </c>
      <c r="D4" s="70" t="s">
        <v>109</v>
      </c>
      <c r="E4" s="70" t="s">
        <v>108</v>
      </c>
      <c r="F4" s="70" t="s">
        <v>109</v>
      </c>
    </row>
    <row r="5" spans="1:6" s="65" customFormat="1" ht="23.25" customHeight="1">
      <c r="A5" s="59">
        <v>1</v>
      </c>
      <c r="B5" s="63" t="s">
        <v>10</v>
      </c>
      <c r="C5" s="67">
        <v>63</v>
      </c>
      <c r="D5" s="67">
        <v>37</v>
      </c>
      <c r="E5" s="67">
        <v>104</v>
      </c>
      <c r="F5" s="67">
        <v>83</v>
      </c>
    </row>
    <row r="6" spans="1:6" s="65" customFormat="1" ht="23.25" customHeight="1">
      <c r="A6" s="59">
        <v>2</v>
      </c>
      <c r="B6" s="63" t="s">
        <v>15</v>
      </c>
      <c r="C6" s="67">
        <v>175</v>
      </c>
      <c r="D6" s="67">
        <v>110</v>
      </c>
      <c r="E6" s="67">
        <v>260</v>
      </c>
      <c r="F6" s="67">
        <v>179</v>
      </c>
    </row>
    <row r="7" spans="1:6" s="65" customFormat="1" ht="23.25" customHeight="1">
      <c r="A7" s="59">
        <v>3</v>
      </c>
      <c r="B7" s="63" t="s">
        <v>17</v>
      </c>
      <c r="C7" s="67">
        <v>1035</v>
      </c>
      <c r="D7" s="67">
        <v>124</v>
      </c>
      <c r="E7" s="67">
        <v>3420</v>
      </c>
      <c r="F7" s="67">
        <v>461</v>
      </c>
    </row>
    <row r="8" spans="1:6" s="65" customFormat="1" ht="23.25" customHeight="1">
      <c r="A8" s="59">
        <v>4</v>
      </c>
      <c r="B8" s="63" t="s">
        <v>14</v>
      </c>
      <c r="C8" s="67">
        <v>64</v>
      </c>
      <c r="D8" s="67">
        <v>20</v>
      </c>
      <c r="E8" s="67">
        <v>132</v>
      </c>
      <c r="F8" s="67">
        <v>60</v>
      </c>
    </row>
    <row r="9" spans="1:6" s="65" customFormat="1" ht="23.25" customHeight="1">
      <c r="A9" s="59">
        <v>5</v>
      </c>
      <c r="B9" s="63" t="s">
        <v>18</v>
      </c>
      <c r="C9" s="67">
        <v>224</v>
      </c>
      <c r="D9" s="67">
        <v>56</v>
      </c>
      <c r="E9" s="67">
        <v>377</v>
      </c>
      <c r="F9" s="67">
        <v>135</v>
      </c>
    </row>
    <row r="10" spans="1:6" s="65" customFormat="1" ht="23.25" customHeight="1">
      <c r="A10" s="59">
        <v>6</v>
      </c>
      <c r="B10" s="63" t="s">
        <v>16</v>
      </c>
      <c r="C10" s="67">
        <v>44</v>
      </c>
      <c r="D10" s="67">
        <v>224</v>
      </c>
      <c r="E10" s="67">
        <v>346</v>
      </c>
      <c r="F10" s="67">
        <v>128</v>
      </c>
    </row>
    <row r="11" spans="1:6" s="65" customFormat="1" ht="23.25" customHeight="1">
      <c r="A11" s="59">
        <v>7</v>
      </c>
      <c r="B11" s="63" t="s">
        <v>20</v>
      </c>
      <c r="C11" s="67">
        <v>5</v>
      </c>
      <c r="D11" s="67">
        <v>0</v>
      </c>
      <c r="E11" s="67">
        <v>10</v>
      </c>
      <c r="F11" s="67">
        <v>5</v>
      </c>
    </row>
    <row r="12" spans="1:6" s="65" customFormat="1" ht="23.25" customHeight="1">
      <c r="A12" s="59">
        <v>8</v>
      </c>
      <c r="B12" s="63" t="s">
        <v>19</v>
      </c>
      <c r="C12" s="67">
        <v>91</v>
      </c>
      <c r="D12" s="67">
        <v>72</v>
      </c>
      <c r="E12" s="67">
        <v>230</v>
      </c>
      <c r="F12" s="67">
        <v>153</v>
      </c>
    </row>
    <row r="13" spans="1:6" s="65" customFormat="1" ht="23.25" customHeight="1">
      <c r="A13" s="59">
        <v>9</v>
      </c>
      <c r="B13" s="63" t="s">
        <v>11</v>
      </c>
      <c r="C13" s="67">
        <v>471</v>
      </c>
      <c r="D13" s="67">
        <v>255</v>
      </c>
      <c r="E13" s="67">
        <v>793</v>
      </c>
      <c r="F13" s="67">
        <v>245</v>
      </c>
    </row>
    <row r="14" spans="1:6" s="65" customFormat="1" ht="23.25" customHeight="1">
      <c r="A14" s="59">
        <v>10</v>
      </c>
      <c r="B14" s="63" t="s">
        <v>21</v>
      </c>
      <c r="C14" s="67">
        <v>403</v>
      </c>
      <c r="D14" s="67">
        <v>44</v>
      </c>
      <c r="E14" s="67">
        <v>661</v>
      </c>
      <c r="F14" s="67">
        <v>258</v>
      </c>
    </row>
    <row r="15" spans="1:6" s="65" customFormat="1" ht="23.25" customHeight="1">
      <c r="A15" s="59">
        <v>11</v>
      </c>
      <c r="B15" s="63" t="s">
        <v>12</v>
      </c>
      <c r="C15" s="67">
        <v>99</v>
      </c>
      <c r="D15" s="67">
        <v>22</v>
      </c>
      <c r="E15" s="67">
        <v>370</v>
      </c>
      <c r="F15" s="67">
        <v>195</v>
      </c>
    </row>
    <row r="16" spans="1:6" s="65" customFormat="1" ht="23.25" customHeight="1">
      <c r="A16" s="59">
        <v>12</v>
      </c>
      <c r="B16" s="63" t="s">
        <v>13</v>
      </c>
      <c r="C16" s="67">
        <v>177</v>
      </c>
      <c r="D16" s="67">
        <v>68</v>
      </c>
      <c r="E16" s="67">
        <v>317</v>
      </c>
      <c r="F16" s="67">
        <v>154</v>
      </c>
    </row>
    <row r="17" spans="1:6" s="65" customFormat="1" ht="23.25" customHeight="1">
      <c r="A17" s="59">
        <v>13</v>
      </c>
      <c r="B17" s="63" t="s">
        <v>23</v>
      </c>
      <c r="C17" s="67">
        <v>41</v>
      </c>
      <c r="D17" s="67">
        <v>30</v>
      </c>
      <c r="E17" s="67">
        <v>61</v>
      </c>
      <c r="F17" s="67">
        <v>30</v>
      </c>
    </row>
    <row r="18" spans="1:6" ht="23.25" customHeight="1">
      <c r="A18" s="446" t="s">
        <v>3</v>
      </c>
      <c r="B18" s="446"/>
      <c r="C18" s="66">
        <f>SUM(C5:C17)</f>
        <v>2892</v>
      </c>
      <c r="D18" s="66">
        <f>SUM(D5:D17)</f>
        <v>1062</v>
      </c>
      <c r="E18" s="66">
        <f>SUM(E5:E17)</f>
        <v>7081</v>
      </c>
      <c r="F18" s="66">
        <f>SUM(F5:F17)</f>
        <v>2086</v>
      </c>
    </row>
  </sheetData>
  <mergeCells count="5">
    <mergeCell ref="A3:A4"/>
    <mergeCell ref="B3:B4"/>
    <mergeCell ref="A18:B18"/>
    <mergeCell ref="C3:D3"/>
    <mergeCell ref="E3:F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0"/>
  <sheetViews>
    <sheetView workbookViewId="0">
      <selection activeCell="I9" sqref="I9"/>
    </sheetView>
  </sheetViews>
  <sheetFormatPr defaultRowHeight="12.5"/>
  <sheetData>
    <row r="2" spans="2:15" ht="28">
      <c r="B2" t="s">
        <v>113</v>
      </c>
      <c r="E2" t="s">
        <v>113</v>
      </c>
      <c r="K2" s="62" t="s">
        <v>10</v>
      </c>
      <c r="L2" s="61">
        <v>6.5</v>
      </c>
      <c r="N2" s="68" t="s">
        <v>11</v>
      </c>
      <c r="O2" s="58">
        <v>2.7272727272727271</v>
      </c>
    </row>
    <row r="3" spans="2:15" ht="28">
      <c r="B3" s="72" t="s">
        <v>10</v>
      </c>
      <c r="C3" s="61">
        <v>0.83333333333333337</v>
      </c>
      <c r="D3" s="68" t="s">
        <v>11</v>
      </c>
      <c r="E3" s="72" t="s">
        <v>10</v>
      </c>
      <c r="F3" s="62" t="s">
        <v>10</v>
      </c>
      <c r="K3" s="62" t="s">
        <v>14</v>
      </c>
      <c r="L3" s="61">
        <v>2.1538461538461537</v>
      </c>
      <c r="N3" s="57" t="s">
        <v>19</v>
      </c>
      <c r="O3" s="58">
        <v>1.9523809523809523</v>
      </c>
    </row>
    <row r="4" spans="2:15" ht="28">
      <c r="B4" s="72" t="s">
        <v>15</v>
      </c>
      <c r="C4" s="61">
        <v>0.7407407407407407</v>
      </c>
      <c r="D4" s="57" t="s">
        <v>19</v>
      </c>
      <c r="E4" s="72" t="s">
        <v>15</v>
      </c>
      <c r="F4" s="62" t="s">
        <v>14</v>
      </c>
      <c r="H4" s="57" t="s">
        <v>15</v>
      </c>
      <c r="K4" s="62" t="s">
        <v>15</v>
      </c>
      <c r="L4" s="61">
        <v>1.4444444444444444</v>
      </c>
      <c r="N4" s="57" t="s">
        <v>15</v>
      </c>
      <c r="O4" s="58">
        <v>1.8235294117647058</v>
      </c>
    </row>
    <row r="5" spans="2:15" ht="14.5">
      <c r="B5" s="72" t="s">
        <v>18</v>
      </c>
      <c r="C5" s="61">
        <v>0.38095238095238093</v>
      </c>
      <c r="D5" s="57" t="s">
        <v>15</v>
      </c>
      <c r="E5" s="72" t="s">
        <v>18</v>
      </c>
      <c r="F5" s="62" t="s">
        <v>15</v>
      </c>
      <c r="K5" s="62" t="s">
        <v>18</v>
      </c>
      <c r="L5" s="61">
        <v>1.3809523809523809</v>
      </c>
      <c r="N5" s="57" t="s">
        <v>13</v>
      </c>
      <c r="O5" s="58">
        <v>0.83333333333333337</v>
      </c>
    </row>
    <row r="6" spans="2:15" ht="28">
      <c r="B6" s="72" t="s">
        <v>16</v>
      </c>
      <c r="C6" s="61">
        <v>0.35294117647058826</v>
      </c>
      <c r="D6" s="57" t="s">
        <v>13</v>
      </c>
      <c r="E6" s="72" t="s">
        <v>16</v>
      </c>
      <c r="F6" s="62" t="s">
        <v>18</v>
      </c>
      <c r="H6" s="57" t="s">
        <v>17</v>
      </c>
      <c r="K6" s="62" t="s">
        <v>16</v>
      </c>
      <c r="L6" s="61">
        <v>1.2941176470588236</v>
      </c>
      <c r="N6" s="57" t="s">
        <v>17</v>
      </c>
      <c r="O6" s="58">
        <v>0.8</v>
      </c>
    </row>
    <row r="7" spans="2:15" ht="28">
      <c r="B7" s="72" t="s">
        <v>12</v>
      </c>
      <c r="C7" s="61">
        <v>0.2857142857142857</v>
      </c>
      <c r="D7" s="57" t="s">
        <v>17</v>
      </c>
      <c r="E7" s="72" t="s">
        <v>12</v>
      </c>
      <c r="F7" s="62" t="s">
        <v>16</v>
      </c>
      <c r="H7" s="57" t="s">
        <v>18</v>
      </c>
      <c r="K7" s="62" t="s">
        <v>13</v>
      </c>
      <c r="L7" s="61">
        <v>1.2727272727272727</v>
      </c>
      <c r="N7" s="57" t="s">
        <v>18</v>
      </c>
      <c r="O7" s="58">
        <v>0.76923076923076927</v>
      </c>
    </row>
    <row r="8" spans="2:15" ht="26">
      <c r="B8" s="62" t="s">
        <v>17</v>
      </c>
      <c r="C8" s="61">
        <v>0.24</v>
      </c>
      <c r="D8" s="57" t="s">
        <v>18</v>
      </c>
      <c r="E8" s="62" t="s">
        <v>17</v>
      </c>
      <c r="F8" s="62" t="s">
        <v>13</v>
      </c>
      <c r="K8" s="62" t="s">
        <v>11</v>
      </c>
      <c r="L8" s="61">
        <v>1.2727272727272727</v>
      </c>
      <c r="N8" s="57" t="s">
        <v>21</v>
      </c>
      <c r="O8" s="58">
        <v>0.63636363636363635</v>
      </c>
    </row>
    <row r="9" spans="2:15" ht="28">
      <c r="B9" s="62" t="s">
        <v>21</v>
      </c>
      <c r="C9" s="61">
        <v>0.23333333333333334</v>
      </c>
      <c r="D9" s="57" t="s">
        <v>21</v>
      </c>
      <c r="E9" s="62" t="s">
        <v>21</v>
      </c>
      <c r="F9" s="62" t="s">
        <v>11</v>
      </c>
      <c r="K9" s="62" t="s">
        <v>17</v>
      </c>
      <c r="L9" s="61">
        <v>1.04</v>
      </c>
      <c r="N9" s="57" t="s">
        <v>12</v>
      </c>
      <c r="O9" s="58">
        <v>0.56666666666666665</v>
      </c>
    </row>
    <row r="10" spans="2:15" ht="28">
      <c r="B10" s="62" t="s">
        <v>14</v>
      </c>
      <c r="C10" s="61">
        <v>0.23076923076923078</v>
      </c>
      <c r="K10" s="62" t="s">
        <v>19</v>
      </c>
      <c r="L10" s="61">
        <v>0.73333333333333328</v>
      </c>
      <c r="N10" s="57" t="s">
        <v>16</v>
      </c>
      <c r="O10" s="58">
        <v>0.48148148148148145</v>
      </c>
    </row>
    <row r="11" spans="2:15" ht="26">
      <c r="B11" s="62" t="s">
        <v>19</v>
      </c>
      <c r="C11" s="61">
        <v>0.16666666666666666</v>
      </c>
      <c r="K11" s="62" t="s">
        <v>12</v>
      </c>
      <c r="L11" s="61">
        <v>0.61904761904761907</v>
      </c>
      <c r="N11" s="57" t="s">
        <v>14</v>
      </c>
      <c r="O11" s="58">
        <v>0.47619047619047616</v>
      </c>
    </row>
    <row r="12" spans="2:15" ht="28">
      <c r="B12" s="62" t="s">
        <v>13</v>
      </c>
      <c r="C12" s="61">
        <v>0.13636363636363635</v>
      </c>
      <c r="K12" s="62" t="s">
        <v>21</v>
      </c>
      <c r="L12" s="61">
        <v>0.16666666666666666</v>
      </c>
      <c r="N12" s="57" t="s">
        <v>23</v>
      </c>
      <c r="O12" s="58">
        <v>0</v>
      </c>
    </row>
    <row r="13" spans="2:15" ht="28">
      <c r="B13" s="62" t="s">
        <v>11</v>
      </c>
      <c r="C13" s="61">
        <v>9.0909090909090912E-2</v>
      </c>
      <c r="K13" s="62" t="s">
        <v>20</v>
      </c>
      <c r="L13" s="61">
        <v>0</v>
      </c>
      <c r="N13" s="57" t="s">
        <v>10</v>
      </c>
      <c r="O13" s="58">
        <v>0</v>
      </c>
    </row>
    <row r="14" spans="2:15" ht="28">
      <c r="B14" s="62" t="s">
        <v>23</v>
      </c>
      <c r="C14" s="61">
        <v>0</v>
      </c>
      <c r="K14" s="62" t="s">
        <v>23</v>
      </c>
      <c r="L14" s="61">
        <v>0</v>
      </c>
      <c r="N14" s="69" t="s">
        <v>20</v>
      </c>
      <c r="O14" s="58">
        <v>0</v>
      </c>
    </row>
    <row r="15" spans="2:15" ht="26">
      <c r="B15" s="60" t="s">
        <v>20</v>
      </c>
      <c r="C15" s="61">
        <v>0</v>
      </c>
    </row>
    <row r="16" spans="2:15">
      <c r="B16" s="73"/>
    </row>
    <row r="17" spans="2:2">
      <c r="B17" s="73"/>
    </row>
    <row r="18" spans="2:2">
      <c r="B18" s="73"/>
    </row>
    <row r="19" spans="2:2">
      <c r="B19" s="73"/>
    </row>
    <row r="20" spans="2:2">
      <c r="B20" s="73"/>
    </row>
  </sheetData>
  <sortState ref="N2:O20">
    <sortCondition descending="1" ref="O2:O20"/>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election activeCell="K15" sqref="K15"/>
    </sheetView>
  </sheetViews>
  <sheetFormatPr defaultRowHeight="12.5"/>
  <cols>
    <col min="2" max="2" width="12.54296875" customWidth="1"/>
    <col min="5" max="6" width="8.7265625" style="82"/>
  </cols>
  <sheetData>
    <row r="2" spans="2:9" ht="26">
      <c r="B2" s="74" t="s">
        <v>21</v>
      </c>
      <c r="C2">
        <v>21</v>
      </c>
      <c r="E2" s="77" t="s">
        <v>19</v>
      </c>
      <c r="F2" s="76">
        <v>25</v>
      </c>
      <c r="H2" s="62" t="s">
        <v>21</v>
      </c>
      <c r="I2" s="76">
        <v>26</v>
      </c>
    </row>
    <row r="3" spans="2:9" ht="26">
      <c r="B3" s="68" t="s">
        <v>13</v>
      </c>
      <c r="C3">
        <v>20</v>
      </c>
      <c r="E3" s="77" t="s">
        <v>21</v>
      </c>
      <c r="F3" s="76">
        <v>24</v>
      </c>
      <c r="H3" s="62" t="s">
        <v>19</v>
      </c>
      <c r="I3" s="78">
        <v>17</v>
      </c>
    </row>
    <row r="4" spans="2:9" ht="26">
      <c r="B4" s="57" t="s">
        <v>17</v>
      </c>
      <c r="C4">
        <v>16</v>
      </c>
      <c r="E4" s="77" t="s">
        <v>17</v>
      </c>
      <c r="F4" s="78">
        <v>20</v>
      </c>
      <c r="H4" s="62" t="s">
        <v>15</v>
      </c>
      <c r="I4" s="78">
        <v>12</v>
      </c>
    </row>
    <row r="5" spans="2:9" ht="26">
      <c r="B5" s="57" t="s">
        <v>18</v>
      </c>
      <c r="C5">
        <v>13</v>
      </c>
      <c r="E5" s="77" t="s">
        <v>13</v>
      </c>
      <c r="F5" s="78">
        <v>19</v>
      </c>
      <c r="H5" s="62" t="s">
        <v>12</v>
      </c>
      <c r="I5" s="78">
        <v>12</v>
      </c>
    </row>
    <row r="6" spans="2:9" ht="26">
      <c r="B6" s="57" t="s">
        <v>19</v>
      </c>
      <c r="C6">
        <v>12</v>
      </c>
      <c r="E6" s="77" t="s">
        <v>12</v>
      </c>
      <c r="F6" s="78">
        <v>16</v>
      </c>
      <c r="H6" s="62" t="s">
        <v>18</v>
      </c>
      <c r="I6" s="78">
        <v>10</v>
      </c>
    </row>
    <row r="7" spans="2:9" ht="26">
      <c r="B7" s="57" t="s">
        <v>16</v>
      </c>
      <c r="C7">
        <v>12</v>
      </c>
      <c r="E7" s="77" t="s">
        <v>18</v>
      </c>
      <c r="F7" s="79">
        <v>13</v>
      </c>
      <c r="H7" s="62" t="s">
        <v>17</v>
      </c>
      <c r="I7" s="78">
        <v>9</v>
      </c>
    </row>
    <row r="8" spans="2:9" ht="14">
      <c r="B8" s="57" t="s">
        <v>14</v>
      </c>
      <c r="C8">
        <v>9</v>
      </c>
      <c r="E8" s="77" t="s">
        <v>16</v>
      </c>
      <c r="F8" s="78">
        <v>12</v>
      </c>
      <c r="H8" s="62" t="s">
        <v>13</v>
      </c>
      <c r="I8" s="78">
        <v>7</v>
      </c>
    </row>
    <row r="9" spans="2:9" ht="26">
      <c r="B9" s="57" t="s">
        <v>15</v>
      </c>
      <c r="C9">
        <v>6</v>
      </c>
      <c r="E9" s="80" t="s">
        <v>15</v>
      </c>
      <c r="F9" s="81">
        <v>11</v>
      </c>
      <c r="H9" s="62" t="s">
        <v>23</v>
      </c>
      <c r="I9" s="78">
        <v>6</v>
      </c>
    </row>
    <row r="10" spans="2:9" ht="14">
      <c r="B10" s="57" t="s">
        <v>12</v>
      </c>
      <c r="C10">
        <v>6</v>
      </c>
      <c r="E10" s="77" t="s">
        <v>14</v>
      </c>
      <c r="F10" s="78">
        <v>11</v>
      </c>
      <c r="H10" s="62" t="s">
        <v>11</v>
      </c>
      <c r="I10" s="83">
        <v>4</v>
      </c>
    </row>
    <row r="11" spans="2:9" ht="14">
      <c r="B11" s="57" t="s">
        <v>23</v>
      </c>
      <c r="C11">
        <v>6</v>
      </c>
      <c r="E11" s="77" t="s">
        <v>11</v>
      </c>
      <c r="F11" s="78">
        <v>10</v>
      </c>
      <c r="H11" s="62" t="s">
        <v>16</v>
      </c>
      <c r="I11" s="78">
        <v>4</v>
      </c>
    </row>
    <row r="12" spans="2:9" ht="26">
      <c r="B12" s="57" t="s">
        <v>10</v>
      </c>
      <c r="C12">
        <v>6</v>
      </c>
      <c r="E12" s="77" t="s">
        <v>23</v>
      </c>
      <c r="F12" s="78">
        <v>3</v>
      </c>
      <c r="H12" s="62" t="s">
        <v>14</v>
      </c>
      <c r="I12" s="76">
        <v>3</v>
      </c>
    </row>
    <row r="13" spans="2:9" ht="26">
      <c r="B13" s="57" t="s">
        <v>11</v>
      </c>
      <c r="C13">
        <v>4</v>
      </c>
      <c r="E13" s="77" t="s">
        <v>10</v>
      </c>
      <c r="F13" s="79">
        <v>2</v>
      </c>
      <c r="H13" s="62" t="s">
        <v>20</v>
      </c>
      <c r="I13" s="78">
        <v>1</v>
      </c>
    </row>
    <row r="14" spans="2:9" ht="26">
      <c r="B14" s="57" t="s">
        <v>20</v>
      </c>
      <c r="C14">
        <v>1</v>
      </c>
      <c r="E14" s="77" t="s">
        <v>20</v>
      </c>
      <c r="F14" s="78">
        <v>1</v>
      </c>
      <c r="H14" s="62" t="s">
        <v>10</v>
      </c>
      <c r="I14">
        <v>0</v>
      </c>
    </row>
    <row r="15" spans="2:9">
      <c r="B15" s="75"/>
    </row>
    <row r="16" spans="2:9">
      <c r="C16">
        <f>SUM(C2:C14)</f>
        <v>132</v>
      </c>
      <c r="F16">
        <f>SUM(F2:F14)</f>
        <v>167</v>
      </c>
      <c r="I16">
        <f>SUM(I2:I14)</f>
        <v>111</v>
      </c>
    </row>
  </sheetData>
  <sortState ref="H2:I15">
    <sortCondition descending="1" ref="I2:I15"/>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B2" sqref="B2:B4"/>
    </sheetView>
  </sheetViews>
  <sheetFormatPr defaultRowHeight="12.5"/>
  <sheetData>
    <row r="2" spans="2:5" ht="28">
      <c r="B2" s="93" t="s">
        <v>11</v>
      </c>
      <c r="C2" s="94">
        <v>30</v>
      </c>
      <c r="D2" s="92">
        <v>11</v>
      </c>
      <c r="E2">
        <v>2.7272727272727271</v>
      </c>
    </row>
    <row r="3" spans="2:5" ht="28">
      <c r="B3" s="95" t="s">
        <v>19</v>
      </c>
      <c r="C3" s="94">
        <v>41</v>
      </c>
      <c r="D3" s="92">
        <v>21</v>
      </c>
      <c r="E3">
        <v>1.9523809523809523</v>
      </c>
    </row>
    <row r="4" spans="2:5" ht="14.5">
      <c r="B4" s="95" t="s">
        <v>15</v>
      </c>
      <c r="C4" s="94">
        <v>31</v>
      </c>
      <c r="D4" s="92">
        <v>17</v>
      </c>
      <c r="E4">
        <v>1.8235294117647058</v>
      </c>
    </row>
    <row r="5" spans="2:5" ht="14.5">
      <c r="B5" s="95" t="s">
        <v>13</v>
      </c>
      <c r="C5" s="94">
        <v>5</v>
      </c>
      <c r="D5" s="92">
        <v>6</v>
      </c>
      <c r="E5">
        <v>0.83333333333333337</v>
      </c>
    </row>
    <row r="6" spans="2:5" ht="28">
      <c r="B6" s="95" t="s">
        <v>17</v>
      </c>
      <c r="C6" s="94">
        <v>24</v>
      </c>
      <c r="D6" s="92">
        <v>30</v>
      </c>
      <c r="E6">
        <v>0.8</v>
      </c>
    </row>
    <row r="7" spans="2:5" ht="14.5">
      <c r="B7" s="95" t="s">
        <v>18</v>
      </c>
      <c r="C7" s="94">
        <v>10</v>
      </c>
      <c r="D7" s="92">
        <v>13</v>
      </c>
      <c r="E7">
        <v>0.76923076923076927</v>
      </c>
    </row>
    <row r="8" spans="2:5" ht="14.5">
      <c r="B8" s="95" t="s">
        <v>21</v>
      </c>
      <c r="C8" s="94">
        <v>14</v>
      </c>
      <c r="D8" s="92">
        <v>22</v>
      </c>
      <c r="E8">
        <v>0.63636363636363635</v>
      </c>
    </row>
    <row r="9" spans="2:5" ht="28">
      <c r="B9" s="95" t="s">
        <v>12</v>
      </c>
      <c r="C9" s="94">
        <v>17</v>
      </c>
      <c r="D9" s="92">
        <v>30</v>
      </c>
      <c r="E9">
        <v>0.56666666666666665</v>
      </c>
    </row>
    <row r="10" spans="2:5" ht="28">
      <c r="B10" s="95" t="s">
        <v>16</v>
      </c>
      <c r="C10" s="94">
        <v>13</v>
      </c>
      <c r="D10" s="92">
        <v>27</v>
      </c>
      <c r="E10">
        <v>0.48148148148148145</v>
      </c>
    </row>
    <row r="11" spans="2:5" ht="14.5">
      <c r="B11" s="95" t="s">
        <v>14</v>
      </c>
      <c r="C11" s="94">
        <v>10</v>
      </c>
      <c r="D11" s="92">
        <v>21</v>
      </c>
      <c r="E11">
        <v>0.47619047619047616</v>
      </c>
    </row>
    <row r="12" spans="2:5" ht="28">
      <c r="B12" s="95" t="s">
        <v>23</v>
      </c>
      <c r="C12" s="94">
        <v>0</v>
      </c>
      <c r="D12" s="92">
        <v>25</v>
      </c>
      <c r="E12">
        <v>0</v>
      </c>
    </row>
    <row r="13" spans="2:5" ht="28">
      <c r="B13" s="95" t="s">
        <v>10</v>
      </c>
      <c r="C13" s="94">
        <v>0</v>
      </c>
      <c r="D13" s="92">
        <v>6</v>
      </c>
      <c r="E13">
        <v>0</v>
      </c>
    </row>
    <row r="14" spans="2:5" ht="28">
      <c r="B14" s="96" t="s">
        <v>20</v>
      </c>
      <c r="C14" s="94">
        <v>0</v>
      </c>
      <c r="D14" s="92">
        <v>1</v>
      </c>
      <c r="E14">
        <v>0</v>
      </c>
    </row>
  </sheetData>
  <sortState ref="B2:E14">
    <sortCondition descending="1" ref="E2:E14"/>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8"/>
  <sheetViews>
    <sheetView workbookViewId="0">
      <selection activeCell="E9" sqref="E9"/>
    </sheetView>
  </sheetViews>
  <sheetFormatPr defaultColWidth="9.1796875" defaultRowHeight="15.5"/>
  <cols>
    <col min="1" max="1" width="6.453125" style="120" customWidth="1"/>
    <col min="2" max="3" width="13.1796875" style="120" customWidth="1"/>
    <col min="4" max="4" width="15.1796875" style="120" customWidth="1"/>
    <col min="5" max="6" width="14.54296875" style="120" customWidth="1"/>
    <col min="7" max="7" width="9.1796875" style="120"/>
    <col min="8" max="8" width="13.1796875" style="120" bestFit="1" customWidth="1"/>
    <col min="9" max="16384" width="9.1796875" style="120"/>
  </cols>
  <sheetData>
    <row r="3" spans="1:8" ht="27" customHeight="1">
      <c r="A3" s="448" t="s">
        <v>0</v>
      </c>
      <c r="B3" s="448" t="s">
        <v>22</v>
      </c>
      <c r="C3" s="448" t="s">
        <v>126</v>
      </c>
      <c r="D3" s="448"/>
      <c r="E3" s="448" t="s">
        <v>107</v>
      </c>
      <c r="F3" s="448"/>
    </row>
    <row r="4" spans="1:8" ht="38.25" customHeight="1">
      <c r="A4" s="448"/>
      <c r="B4" s="448"/>
      <c r="C4" s="128" t="s">
        <v>108</v>
      </c>
      <c r="D4" s="128" t="s">
        <v>109</v>
      </c>
      <c r="E4" s="128" t="s">
        <v>108</v>
      </c>
      <c r="F4" s="128" t="s">
        <v>109</v>
      </c>
    </row>
    <row r="5" spans="1:8" s="124" customFormat="1" ht="27" customHeight="1">
      <c r="A5" s="121">
        <v>1</v>
      </c>
      <c r="B5" s="122" t="s">
        <v>10</v>
      </c>
      <c r="C5" s="123">
        <v>56</v>
      </c>
      <c r="D5" s="123">
        <v>0</v>
      </c>
      <c r="E5" s="123">
        <v>168</v>
      </c>
      <c r="F5" s="123">
        <v>91</v>
      </c>
      <c r="G5" s="124">
        <v>6</v>
      </c>
      <c r="H5" s="125">
        <f>F5/G5</f>
        <v>15.166666666666666</v>
      </c>
    </row>
    <row r="6" spans="1:8" s="124" customFormat="1" ht="27" customHeight="1">
      <c r="A6" s="121">
        <v>2</v>
      </c>
      <c r="B6" s="122" t="s">
        <v>14</v>
      </c>
      <c r="C6" s="123">
        <v>36</v>
      </c>
      <c r="D6" s="123">
        <v>0</v>
      </c>
      <c r="E6" s="123">
        <v>333</v>
      </c>
      <c r="F6" s="123">
        <v>114</v>
      </c>
      <c r="G6" s="124">
        <v>13</v>
      </c>
      <c r="H6" s="125">
        <f t="shared" ref="H6:H17" si="0">F6/G6</f>
        <v>8.7692307692307701</v>
      </c>
    </row>
    <row r="7" spans="1:8" s="124" customFormat="1" ht="27" customHeight="1">
      <c r="A7" s="121">
        <v>3</v>
      </c>
      <c r="B7" s="122" t="s">
        <v>15</v>
      </c>
      <c r="C7" s="123">
        <v>398</v>
      </c>
      <c r="D7" s="123">
        <v>0</v>
      </c>
      <c r="E7" s="123">
        <v>1126</v>
      </c>
      <c r="F7" s="123">
        <v>344</v>
      </c>
      <c r="G7" s="124">
        <v>27</v>
      </c>
      <c r="H7" s="125">
        <f t="shared" si="0"/>
        <v>12.74074074074074</v>
      </c>
    </row>
    <row r="8" spans="1:8" s="124" customFormat="1" ht="27" customHeight="1">
      <c r="A8" s="121">
        <v>4</v>
      </c>
      <c r="B8" s="122" t="s">
        <v>18</v>
      </c>
      <c r="C8" s="123">
        <v>238</v>
      </c>
      <c r="D8" s="123">
        <v>0</v>
      </c>
      <c r="E8" s="123">
        <v>760</v>
      </c>
      <c r="F8" s="123">
        <v>223</v>
      </c>
      <c r="G8" s="124">
        <v>21</v>
      </c>
      <c r="H8" s="125">
        <f t="shared" si="0"/>
        <v>10.619047619047619</v>
      </c>
    </row>
    <row r="9" spans="1:8" s="124" customFormat="1" ht="27" customHeight="1">
      <c r="A9" s="121">
        <v>5</v>
      </c>
      <c r="B9" s="122" t="s">
        <v>13</v>
      </c>
      <c r="C9" s="123">
        <v>234</v>
      </c>
      <c r="D9" s="123">
        <v>0</v>
      </c>
      <c r="E9" s="123">
        <v>804</v>
      </c>
      <c r="F9" s="123">
        <v>307</v>
      </c>
      <c r="G9" s="124">
        <v>21</v>
      </c>
      <c r="H9" s="125">
        <f t="shared" si="0"/>
        <v>14.619047619047619</v>
      </c>
    </row>
    <row r="10" spans="1:8" s="124" customFormat="1" ht="27" customHeight="1">
      <c r="A10" s="121">
        <v>6</v>
      </c>
      <c r="B10" s="122" t="s">
        <v>11</v>
      </c>
      <c r="C10" s="123">
        <v>259</v>
      </c>
      <c r="D10" s="123">
        <v>0</v>
      </c>
      <c r="E10" s="123">
        <v>1313</v>
      </c>
      <c r="F10" s="123">
        <v>346</v>
      </c>
      <c r="G10" s="124">
        <v>11</v>
      </c>
      <c r="H10" s="125">
        <f t="shared" si="0"/>
        <v>31.454545454545453</v>
      </c>
    </row>
    <row r="11" spans="1:8" s="124" customFormat="1" ht="27" customHeight="1">
      <c r="A11" s="121">
        <v>7</v>
      </c>
      <c r="B11" s="122" t="s">
        <v>16</v>
      </c>
      <c r="C11" s="123">
        <v>65</v>
      </c>
      <c r="D11" s="123">
        <v>0</v>
      </c>
      <c r="E11" s="123">
        <v>525</v>
      </c>
      <c r="F11" s="123">
        <v>265</v>
      </c>
      <c r="G11" s="124">
        <v>17</v>
      </c>
      <c r="H11" s="125">
        <f t="shared" si="0"/>
        <v>15.588235294117647</v>
      </c>
    </row>
    <row r="12" spans="1:8" s="124" customFormat="1" ht="27" customHeight="1">
      <c r="A12" s="121">
        <v>8</v>
      </c>
      <c r="B12" s="122" t="s">
        <v>17</v>
      </c>
      <c r="C12" s="123">
        <v>439</v>
      </c>
      <c r="D12" s="123">
        <v>0</v>
      </c>
      <c r="E12" s="123">
        <v>3350</v>
      </c>
      <c r="F12" s="123">
        <v>633</v>
      </c>
      <c r="G12" s="124">
        <v>25</v>
      </c>
      <c r="H12" s="125">
        <f t="shared" si="0"/>
        <v>25.32</v>
      </c>
    </row>
    <row r="13" spans="1:8" s="124" customFormat="1" ht="27" customHeight="1">
      <c r="A13" s="121">
        <v>9</v>
      </c>
      <c r="B13" s="122" t="s">
        <v>19</v>
      </c>
      <c r="C13" s="123">
        <v>288</v>
      </c>
      <c r="D13" s="123">
        <v>0</v>
      </c>
      <c r="E13" s="123">
        <v>658</v>
      </c>
      <c r="F13" s="123">
        <v>275</v>
      </c>
      <c r="G13" s="124">
        <v>30</v>
      </c>
      <c r="H13" s="125">
        <f t="shared" si="0"/>
        <v>9.1666666666666661</v>
      </c>
    </row>
    <row r="14" spans="1:8" s="124" customFormat="1" ht="27" customHeight="1">
      <c r="A14" s="121">
        <v>10</v>
      </c>
      <c r="B14" s="122" t="s">
        <v>12</v>
      </c>
      <c r="C14" s="123">
        <v>382</v>
      </c>
      <c r="D14" s="123">
        <v>0</v>
      </c>
      <c r="E14" s="123">
        <v>1107</v>
      </c>
      <c r="F14" s="123">
        <v>320</v>
      </c>
      <c r="G14" s="124">
        <v>21</v>
      </c>
      <c r="H14" s="125">
        <f t="shared" si="0"/>
        <v>15.238095238095237</v>
      </c>
    </row>
    <row r="15" spans="1:8" s="124" customFormat="1" ht="27" customHeight="1">
      <c r="A15" s="121">
        <v>11</v>
      </c>
      <c r="B15" s="122" t="s">
        <v>21</v>
      </c>
      <c r="C15" s="123">
        <v>407</v>
      </c>
      <c r="D15" s="123">
        <v>0</v>
      </c>
      <c r="E15" s="123">
        <v>1087</v>
      </c>
      <c r="F15" s="123">
        <v>387</v>
      </c>
      <c r="G15" s="124">
        <v>30</v>
      </c>
      <c r="H15" s="125">
        <f t="shared" si="0"/>
        <v>12.9</v>
      </c>
    </row>
    <row r="16" spans="1:8" s="124" customFormat="1" ht="27" customHeight="1">
      <c r="A16" s="121">
        <v>12</v>
      </c>
      <c r="B16" s="122" t="s">
        <v>20</v>
      </c>
      <c r="C16" s="123">
        <v>0</v>
      </c>
      <c r="D16" s="123">
        <v>0</v>
      </c>
      <c r="E16" s="123">
        <v>34</v>
      </c>
      <c r="F16" s="123">
        <v>20</v>
      </c>
      <c r="G16" s="124">
        <v>1</v>
      </c>
      <c r="H16" s="125">
        <f t="shared" si="0"/>
        <v>20</v>
      </c>
    </row>
    <row r="17" spans="1:8" s="124" customFormat="1" ht="27" customHeight="1">
      <c r="A17" s="121">
        <v>13</v>
      </c>
      <c r="B17" s="122" t="s">
        <v>23</v>
      </c>
      <c r="C17" s="123">
        <v>26</v>
      </c>
      <c r="D17" s="123">
        <v>0</v>
      </c>
      <c r="E17" s="123">
        <v>87</v>
      </c>
      <c r="F17" s="123">
        <v>57</v>
      </c>
      <c r="G17" s="124">
        <v>6</v>
      </c>
      <c r="H17" s="125">
        <f t="shared" si="0"/>
        <v>9.5</v>
      </c>
    </row>
    <row r="18" spans="1:8" ht="27" customHeight="1">
      <c r="A18" s="449" t="s">
        <v>3</v>
      </c>
      <c r="B18" s="449"/>
      <c r="C18" s="126">
        <f>SUM(C5:C17)</f>
        <v>2828</v>
      </c>
      <c r="D18" s="126">
        <f t="shared" ref="D18:F18" si="1">SUM(D5:D17)</f>
        <v>0</v>
      </c>
      <c r="E18" s="126">
        <f t="shared" si="1"/>
        <v>11352</v>
      </c>
      <c r="F18" s="126">
        <f t="shared" si="1"/>
        <v>3382</v>
      </c>
    </row>
  </sheetData>
  <mergeCells count="5">
    <mergeCell ref="A3:A4"/>
    <mergeCell ref="B3:B4"/>
    <mergeCell ref="E3:F3"/>
    <mergeCell ref="A18:B18"/>
    <mergeCell ref="C3:D3"/>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workbookViewId="0">
      <selection activeCell="L16" sqref="L16"/>
    </sheetView>
  </sheetViews>
  <sheetFormatPr defaultRowHeight="12.5"/>
  <cols>
    <col min="3" max="3" width="21.08984375" customWidth="1"/>
    <col min="8" max="8" width="18.453125" customWidth="1"/>
  </cols>
  <sheetData>
    <row r="2" spans="2:9" ht="15.5">
      <c r="B2" s="271">
        <v>1</v>
      </c>
      <c r="C2" s="272" t="s">
        <v>195</v>
      </c>
      <c r="D2" s="281">
        <v>0.3620912220309811</v>
      </c>
      <c r="E2" s="281">
        <v>0.66980519480519474</v>
      </c>
      <c r="G2" s="304">
        <v>1</v>
      </c>
      <c r="H2" s="305" t="s">
        <v>17</v>
      </c>
      <c r="I2" s="309">
        <v>0.41404411764705884</v>
      </c>
    </row>
    <row r="3" spans="2:9" ht="15.5">
      <c r="B3" s="271">
        <v>2</v>
      </c>
      <c r="C3" s="272" t="s">
        <v>61</v>
      </c>
      <c r="D3" s="281">
        <v>0.53383014680430829</v>
      </c>
      <c r="E3" s="281">
        <v>0.48416601691357269</v>
      </c>
      <c r="G3" s="313">
        <v>2</v>
      </c>
      <c r="H3" s="314" t="s">
        <v>21</v>
      </c>
      <c r="I3" s="318">
        <v>0.40400000000000003</v>
      </c>
    </row>
    <row r="4" spans="2:9" ht="15.5">
      <c r="B4" s="271">
        <v>3</v>
      </c>
      <c r="C4" s="272" t="s">
        <v>196</v>
      </c>
      <c r="D4" s="281">
        <v>0.33136380079585193</v>
      </c>
      <c r="E4" s="281">
        <v>0.44511217948717946</v>
      </c>
      <c r="G4" s="313">
        <v>3</v>
      </c>
      <c r="H4" s="314" t="s">
        <v>15</v>
      </c>
      <c r="I4" s="318">
        <v>0.33157894736842108</v>
      </c>
    </row>
    <row r="5" spans="2:9" ht="15.5">
      <c r="B5" s="271">
        <v>4</v>
      </c>
      <c r="C5" s="272" t="s">
        <v>76</v>
      </c>
      <c r="D5" s="291">
        <v>0.1969354327380323</v>
      </c>
      <c r="E5" s="291">
        <v>0.43385426131201166</v>
      </c>
      <c r="G5" s="313">
        <v>4</v>
      </c>
      <c r="H5" s="314" t="s">
        <v>11</v>
      </c>
      <c r="I5" s="318">
        <v>0.2</v>
      </c>
    </row>
    <row r="6" spans="2:9" ht="15.5">
      <c r="B6" s="284">
        <v>5</v>
      </c>
      <c r="C6" s="272" t="s">
        <v>70</v>
      </c>
      <c r="D6" s="291">
        <v>0.38285714285714284</v>
      </c>
      <c r="E6" s="291">
        <v>0.43333333333333335</v>
      </c>
      <c r="G6" s="313">
        <v>5</v>
      </c>
      <c r="H6" s="314" t="s">
        <v>18</v>
      </c>
      <c r="I6" s="318">
        <v>0.17391304347826089</v>
      </c>
    </row>
    <row r="7" spans="2:9" ht="15.5">
      <c r="B7" s="271">
        <v>6</v>
      </c>
      <c r="C7" s="272" t="s">
        <v>74</v>
      </c>
      <c r="D7" s="291">
        <v>0.37352755905511809</v>
      </c>
      <c r="E7" s="291">
        <v>0.3228070175438596</v>
      </c>
      <c r="G7" s="313">
        <v>6</v>
      </c>
      <c r="H7" s="314" t="s">
        <v>19</v>
      </c>
      <c r="I7" s="318">
        <v>0.16279069767441859</v>
      </c>
    </row>
    <row r="8" spans="2:9" ht="15.5">
      <c r="B8" s="271">
        <v>7</v>
      </c>
      <c r="C8" s="272" t="s">
        <v>66</v>
      </c>
      <c r="D8" s="281">
        <v>0.61272514359002961</v>
      </c>
      <c r="E8" s="281">
        <v>0.30629536610272395</v>
      </c>
      <c r="G8" s="313">
        <v>7</v>
      </c>
      <c r="H8" s="320" t="s">
        <v>10</v>
      </c>
      <c r="I8" s="318">
        <v>0.14285714285714288</v>
      </c>
    </row>
    <row r="9" spans="2:9" ht="15.5">
      <c r="B9" s="271">
        <v>8</v>
      </c>
      <c r="C9" s="272" t="s">
        <v>82</v>
      </c>
      <c r="D9" s="291">
        <v>0.4097537442712102</v>
      </c>
      <c r="E9" s="291">
        <v>0.29144714718080933</v>
      </c>
      <c r="G9" s="313">
        <v>8</v>
      </c>
      <c r="H9" s="314" t="s">
        <v>13</v>
      </c>
      <c r="I9" s="318">
        <v>0.11666666666666665</v>
      </c>
    </row>
    <row r="10" spans="2:9" ht="15.5">
      <c r="B10" s="271">
        <v>9</v>
      </c>
      <c r="C10" s="272" t="s">
        <v>72</v>
      </c>
      <c r="D10" s="281">
        <v>0.48287506029908345</v>
      </c>
      <c r="E10" s="281">
        <v>0.22516183506895582</v>
      </c>
      <c r="G10" s="313">
        <v>9</v>
      </c>
      <c r="H10" s="314" t="s">
        <v>23</v>
      </c>
      <c r="I10" s="318">
        <v>0</v>
      </c>
    </row>
    <row r="11" spans="2:9" ht="15.5">
      <c r="B11" s="271">
        <v>10</v>
      </c>
      <c r="C11" s="272" t="s">
        <v>63</v>
      </c>
      <c r="D11" s="281">
        <v>0.37283672895523901</v>
      </c>
      <c r="E11" s="281">
        <v>0.2011111980593161</v>
      </c>
      <c r="G11" s="313">
        <v>10</v>
      </c>
      <c r="H11" s="314" t="s">
        <v>16</v>
      </c>
      <c r="I11" s="318">
        <v>0</v>
      </c>
    </row>
    <row r="12" spans="2:9" ht="15.5">
      <c r="B12" s="271">
        <v>11</v>
      </c>
      <c r="C12" s="272" t="s">
        <v>84</v>
      </c>
      <c r="D12" s="291">
        <v>0.23197477409638559</v>
      </c>
      <c r="E12" s="291">
        <v>0.18250271201582541</v>
      </c>
      <c r="G12" s="313">
        <v>11</v>
      </c>
      <c r="H12" s="314" t="s">
        <v>14</v>
      </c>
      <c r="I12" s="318">
        <v>0</v>
      </c>
    </row>
    <row r="13" spans="2:9" ht="15.5">
      <c r="B13" s="271">
        <v>12</v>
      </c>
      <c r="C13" s="285" t="s">
        <v>68</v>
      </c>
      <c r="D13" s="290">
        <v>0.30326625625552567</v>
      </c>
      <c r="E13" s="290">
        <v>0.12354963472281909</v>
      </c>
      <c r="G13" s="313">
        <v>12</v>
      </c>
      <c r="H13" s="314" t="s">
        <v>12</v>
      </c>
      <c r="I13" s="318">
        <v>0</v>
      </c>
    </row>
    <row r="14" spans="2:9" ht="15.5">
      <c r="B14" s="271">
        <v>13</v>
      </c>
      <c r="C14" s="272" t="s">
        <v>80</v>
      </c>
      <c r="D14" s="281">
        <v>0.39734156183242347</v>
      </c>
      <c r="E14" s="281">
        <v>0</v>
      </c>
      <c r="G14" s="313">
        <v>13</v>
      </c>
      <c r="H14" s="314" t="s">
        <v>20</v>
      </c>
      <c r="I14" s="322"/>
    </row>
  </sheetData>
  <sortState ref="H2:I14">
    <sortCondition descending="1" ref="I2:I14"/>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4"/>
  <sheetViews>
    <sheetView workbookViewId="0">
      <selection activeCell="G14" sqref="G14"/>
    </sheetView>
  </sheetViews>
  <sheetFormatPr defaultRowHeight="12.5"/>
  <cols>
    <col min="4" max="4" width="13.54296875" customWidth="1"/>
  </cols>
  <sheetData>
    <row r="2" spans="3:5" ht="13">
      <c r="C2" s="223">
        <v>1</v>
      </c>
      <c r="D2" s="233" t="s">
        <v>68</v>
      </c>
      <c r="E2" s="227">
        <v>0.49173344420925308</v>
      </c>
    </row>
    <row r="3" spans="3:5" ht="13">
      <c r="C3" s="228">
        <v>2</v>
      </c>
      <c r="D3" s="231" t="s">
        <v>72</v>
      </c>
      <c r="E3" s="227">
        <v>0.47775200337410373</v>
      </c>
    </row>
    <row r="4" spans="3:5" ht="13">
      <c r="C4" s="228">
        <v>3</v>
      </c>
      <c r="D4" s="231" t="s">
        <v>82</v>
      </c>
      <c r="E4" s="227">
        <v>0.39951383988081235</v>
      </c>
    </row>
    <row r="5" spans="3:5" ht="13">
      <c r="C5" s="228">
        <v>4</v>
      </c>
      <c r="D5" s="231" t="s">
        <v>78</v>
      </c>
      <c r="E5" s="227">
        <v>0.27508090614886732</v>
      </c>
    </row>
    <row r="6" spans="3:5" ht="13">
      <c r="C6" s="228">
        <v>5</v>
      </c>
      <c r="D6" s="224" t="s">
        <v>61</v>
      </c>
      <c r="E6" s="227">
        <v>0.27291155326410571</v>
      </c>
    </row>
    <row r="7" spans="3:5" ht="26">
      <c r="C7" s="228">
        <v>6</v>
      </c>
      <c r="D7" s="231" t="s">
        <v>63</v>
      </c>
      <c r="E7" s="227">
        <v>0.264438037708219</v>
      </c>
    </row>
    <row r="8" spans="3:5" ht="13">
      <c r="C8" s="228">
        <v>7</v>
      </c>
      <c r="D8" s="231" t="s">
        <v>84</v>
      </c>
      <c r="E8" s="227">
        <v>0.26102610261026105</v>
      </c>
    </row>
    <row r="9" spans="3:5" ht="13">
      <c r="C9" s="228">
        <v>8</v>
      </c>
      <c r="D9" s="231" t="s">
        <v>70</v>
      </c>
      <c r="E9" s="227">
        <v>0.25627671744235053</v>
      </c>
    </row>
    <row r="10" spans="3:5" ht="13">
      <c r="C10" s="228">
        <v>9</v>
      </c>
      <c r="D10" s="231" t="s">
        <v>66</v>
      </c>
      <c r="E10" s="227">
        <v>0.23171733771569433</v>
      </c>
    </row>
    <row r="11" spans="3:5" ht="26">
      <c r="C11" s="228">
        <v>10</v>
      </c>
      <c r="D11" s="231" t="s">
        <v>74</v>
      </c>
      <c r="E11" s="227">
        <v>0.20794769539078159</v>
      </c>
    </row>
    <row r="12" spans="3:5" ht="26">
      <c r="C12" s="228">
        <v>11</v>
      </c>
      <c r="D12" s="231" t="s">
        <v>76</v>
      </c>
      <c r="E12" s="227">
        <v>0.18516395176644806</v>
      </c>
    </row>
    <row r="13" spans="3:5" ht="13">
      <c r="C13" s="228">
        <v>12</v>
      </c>
      <c r="D13" s="231" t="s">
        <v>80</v>
      </c>
      <c r="E13" s="227">
        <v>0.17450369266210447</v>
      </c>
    </row>
    <row r="14" spans="3:5" ht="13">
      <c r="C14" s="228">
        <v>13</v>
      </c>
      <c r="D14" s="231" t="s">
        <v>10</v>
      </c>
      <c r="E14" s="227">
        <v>0.13661937377690803</v>
      </c>
    </row>
  </sheetData>
  <sortState ref="D2:E14">
    <sortCondition descending="1" ref="E2:E1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8"/>
  <sheetViews>
    <sheetView zoomScale="85" zoomScaleNormal="85" workbookViewId="0">
      <pane xSplit="3" ySplit="3" topLeftCell="D13" activePane="bottomRight" state="frozen"/>
      <selection pane="topRight" activeCell="F1" sqref="F1"/>
      <selection pane="bottomLeft" activeCell="A4" sqref="A4"/>
      <selection pane="bottomRight" activeCell="E23" sqref="E23"/>
    </sheetView>
  </sheetViews>
  <sheetFormatPr defaultColWidth="17.26953125" defaultRowHeight="22.5" customHeight="1"/>
  <cols>
    <col min="1" max="1" width="7.26953125" style="100" customWidth="1"/>
    <col min="2" max="2" width="15.26953125" style="90" customWidth="1"/>
    <col min="3" max="3" width="10.453125" style="90" customWidth="1"/>
    <col min="4" max="4" width="13.1796875" style="100" customWidth="1"/>
    <col min="5" max="5" width="86.54296875" style="100" customWidth="1"/>
    <col min="6" max="6" width="10.7265625" style="100" customWidth="1"/>
    <col min="7" max="7" width="17.26953125" style="90" hidden="1" customWidth="1"/>
    <col min="8" max="24" width="0" style="90" hidden="1" customWidth="1"/>
    <col min="25" max="16384" width="17.26953125" style="90"/>
  </cols>
  <sheetData>
    <row r="1" spans="1:12" ht="32.25" customHeight="1">
      <c r="A1" s="362" t="s">
        <v>161</v>
      </c>
      <c r="B1" s="362"/>
      <c r="C1" s="362"/>
      <c r="D1" s="362"/>
      <c r="E1" s="362"/>
      <c r="F1" s="362"/>
    </row>
    <row r="2" spans="1:12" ht="21" customHeight="1">
      <c r="A2" s="363" t="s">
        <v>0</v>
      </c>
      <c r="B2" s="363" t="s">
        <v>22</v>
      </c>
      <c r="C2" s="364" t="s">
        <v>162</v>
      </c>
      <c r="D2" s="365"/>
      <c r="E2" s="366"/>
      <c r="F2" s="367" t="s">
        <v>95</v>
      </c>
    </row>
    <row r="3" spans="1:12" s="92" customFormat="1" ht="54" customHeight="1">
      <c r="A3" s="363"/>
      <c r="B3" s="363"/>
      <c r="C3" s="91" t="s">
        <v>88</v>
      </c>
      <c r="D3" s="91" t="s">
        <v>89</v>
      </c>
      <c r="E3" s="91" t="s">
        <v>87</v>
      </c>
      <c r="F3" s="368"/>
    </row>
    <row r="4" spans="1:12" s="92" customFormat="1" ht="21.5" customHeight="1">
      <c r="A4" s="144">
        <v>1</v>
      </c>
      <c r="B4" s="93" t="s">
        <v>14</v>
      </c>
      <c r="C4" s="94">
        <v>0</v>
      </c>
      <c r="D4" s="145">
        <v>0</v>
      </c>
      <c r="E4" s="146" t="s">
        <v>122</v>
      </c>
      <c r="F4" s="94">
        <v>109</v>
      </c>
      <c r="G4" s="92">
        <v>4</v>
      </c>
      <c r="H4" s="92">
        <v>11</v>
      </c>
      <c r="I4" s="147">
        <f t="shared" ref="I4:I16" si="0">C4/H4</f>
        <v>0</v>
      </c>
      <c r="J4" s="92">
        <v>13</v>
      </c>
      <c r="K4" s="92">
        <f>C4/J4</f>
        <v>0</v>
      </c>
      <c r="L4" s="92">
        <f>F4/J4</f>
        <v>8.384615384615385</v>
      </c>
    </row>
    <row r="5" spans="1:12" s="92" customFormat="1" ht="20" customHeight="1">
      <c r="A5" s="144">
        <v>2</v>
      </c>
      <c r="B5" s="95" t="s">
        <v>18</v>
      </c>
      <c r="C5" s="94">
        <v>1</v>
      </c>
      <c r="D5" s="145">
        <f>C5/21</f>
        <v>4.7619047619047616E-2</v>
      </c>
      <c r="E5" s="148" t="s">
        <v>118</v>
      </c>
      <c r="F5" s="94">
        <v>420</v>
      </c>
      <c r="G5" s="92">
        <v>6</v>
      </c>
      <c r="H5" s="92">
        <v>21</v>
      </c>
      <c r="I5" s="147">
        <f t="shared" si="0"/>
        <v>4.7619047619047616E-2</v>
      </c>
      <c r="J5" s="92">
        <v>21</v>
      </c>
      <c r="K5" s="92">
        <f t="shared" ref="K5:K17" si="1">C5/J5</f>
        <v>4.7619047619047616E-2</v>
      </c>
      <c r="L5" s="92">
        <f t="shared" ref="L5:L17" si="2">F5/J5</f>
        <v>20</v>
      </c>
    </row>
    <row r="6" spans="1:12" s="92" customFormat="1" ht="42">
      <c r="A6" s="144">
        <v>3</v>
      </c>
      <c r="B6" s="95" t="s">
        <v>19</v>
      </c>
      <c r="C6" s="94">
        <v>6</v>
      </c>
      <c r="D6" s="145">
        <f>C6/30</f>
        <v>0.2</v>
      </c>
      <c r="E6" s="149" t="s">
        <v>140</v>
      </c>
      <c r="F6" s="94">
        <v>387</v>
      </c>
      <c r="G6" s="92">
        <v>12</v>
      </c>
      <c r="H6" s="92">
        <v>17</v>
      </c>
      <c r="I6" s="147">
        <f t="shared" si="0"/>
        <v>0.35294117647058826</v>
      </c>
      <c r="J6" s="92">
        <v>26</v>
      </c>
      <c r="K6" s="92">
        <f t="shared" si="1"/>
        <v>0.23076923076923078</v>
      </c>
      <c r="L6" s="92">
        <f t="shared" si="2"/>
        <v>14.884615384615385</v>
      </c>
    </row>
    <row r="7" spans="1:12" s="92" customFormat="1" ht="33.75" customHeight="1">
      <c r="A7" s="144">
        <v>4</v>
      </c>
      <c r="B7" s="95" t="s">
        <v>17</v>
      </c>
      <c r="C7" s="94">
        <v>0</v>
      </c>
      <c r="D7" s="145">
        <f>C7/25</f>
        <v>0</v>
      </c>
      <c r="E7" s="149" t="s">
        <v>117</v>
      </c>
      <c r="F7" s="94">
        <v>929</v>
      </c>
      <c r="G7" s="92">
        <v>13</v>
      </c>
      <c r="H7" s="92">
        <v>21</v>
      </c>
      <c r="I7" s="147">
        <f t="shared" si="0"/>
        <v>0</v>
      </c>
      <c r="J7" s="92">
        <v>25</v>
      </c>
      <c r="K7" s="92">
        <f t="shared" si="1"/>
        <v>0</v>
      </c>
      <c r="L7" s="92">
        <f t="shared" si="2"/>
        <v>37.159999999999997</v>
      </c>
    </row>
    <row r="8" spans="1:12" s="92" customFormat="1" ht="56">
      <c r="A8" s="144">
        <v>5</v>
      </c>
      <c r="B8" s="95" t="s">
        <v>21</v>
      </c>
      <c r="C8" s="94">
        <v>0</v>
      </c>
      <c r="D8" s="145">
        <v>3</v>
      </c>
      <c r="E8" s="149" t="s">
        <v>151</v>
      </c>
      <c r="F8" s="94">
        <v>404</v>
      </c>
      <c r="G8" s="92">
        <v>12</v>
      </c>
      <c r="H8" s="92">
        <v>30</v>
      </c>
      <c r="I8" s="147">
        <f t="shared" si="0"/>
        <v>0</v>
      </c>
      <c r="J8" s="92">
        <v>27</v>
      </c>
      <c r="K8" s="92">
        <f t="shared" si="1"/>
        <v>0</v>
      </c>
      <c r="L8" s="92">
        <f t="shared" si="2"/>
        <v>14.962962962962964</v>
      </c>
    </row>
    <row r="9" spans="1:12" s="92" customFormat="1" ht="56.25" customHeight="1">
      <c r="A9" s="144">
        <v>6</v>
      </c>
      <c r="B9" s="95" t="s">
        <v>15</v>
      </c>
      <c r="C9" s="94">
        <v>4</v>
      </c>
      <c r="D9" s="145">
        <f>C9/27</f>
        <v>0.14814814814814814</v>
      </c>
      <c r="E9" s="150" t="s">
        <v>134</v>
      </c>
      <c r="F9" s="94">
        <v>242</v>
      </c>
      <c r="G9" s="92">
        <v>21</v>
      </c>
      <c r="H9" s="92">
        <v>30</v>
      </c>
      <c r="I9" s="147">
        <f t="shared" si="0"/>
        <v>0.13333333333333333</v>
      </c>
      <c r="J9" s="92">
        <v>23</v>
      </c>
      <c r="K9" s="92">
        <f t="shared" si="1"/>
        <v>0.17391304347826086</v>
      </c>
      <c r="L9" s="92">
        <f t="shared" si="2"/>
        <v>10.521739130434783</v>
      </c>
    </row>
    <row r="10" spans="1:12" s="92" customFormat="1" ht="33.75" customHeight="1">
      <c r="A10" s="144">
        <v>7</v>
      </c>
      <c r="B10" s="95" t="s">
        <v>11</v>
      </c>
      <c r="C10" s="94">
        <v>4</v>
      </c>
      <c r="D10" s="145">
        <f>C10/H10</f>
        <v>0.14814814814814814</v>
      </c>
      <c r="E10" s="148" t="s">
        <v>155</v>
      </c>
      <c r="F10" s="94">
        <v>194</v>
      </c>
      <c r="G10" s="92">
        <v>6</v>
      </c>
      <c r="H10" s="92">
        <v>27</v>
      </c>
      <c r="I10" s="147">
        <f t="shared" si="0"/>
        <v>0.14814814814814814</v>
      </c>
      <c r="J10" s="92">
        <v>7</v>
      </c>
      <c r="K10" s="92">
        <f t="shared" si="1"/>
        <v>0.5714285714285714</v>
      </c>
      <c r="L10" s="92">
        <f t="shared" si="2"/>
        <v>27.714285714285715</v>
      </c>
    </row>
    <row r="11" spans="1:12" s="92" customFormat="1" ht="18" customHeight="1">
      <c r="A11" s="144">
        <v>8</v>
      </c>
      <c r="B11" s="95" t="s">
        <v>23</v>
      </c>
      <c r="C11" s="94">
        <v>0</v>
      </c>
      <c r="D11" s="145">
        <f>C11/6</f>
        <v>0</v>
      </c>
      <c r="E11" s="149" t="s">
        <v>124</v>
      </c>
      <c r="F11" s="94">
        <v>52</v>
      </c>
      <c r="G11" s="92">
        <v>16</v>
      </c>
      <c r="H11" s="92">
        <v>25</v>
      </c>
      <c r="I11" s="147">
        <f t="shared" si="0"/>
        <v>0</v>
      </c>
      <c r="J11" s="92">
        <v>6</v>
      </c>
      <c r="K11" s="92">
        <f t="shared" si="1"/>
        <v>0</v>
      </c>
      <c r="L11" s="92">
        <f t="shared" si="2"/>
        <v>8.6666666666666661</v>
      </c>
    </row>
    <row r="12" spans="1:12" s="92" customFormat="1" ht="20" customHeight="1">
      <c r="A12" s="144">
        <v>9</v>
      </c>
      <c r="B12" s="95" t="s">
        <v>10</v>
      </c>
      <c r="C12" s="94">
        <v>0</v>
      </c>
      <c r="D12" s="145">
        <f>C12/6</f>
        <v>0</v>
      </c>
      <c r="E12" s="149" t="s">
        <v>115</v>
      </c>
      <c r="F12" s="94">
        <v>21</v>
      </c>
      <c r="G12" s="92">
        <v>9</v>
      </c>
      <c r="H12" s="92">
        <v>13</v>
      </c>
      <c r="I12" s="147">
        <f t="shared" si="0"/>
        <v>0</v>
      </c>
      <c r="J12" s="92">
        <v>6</v>
      </c>
      <c r="K12" s="92">
        <f t="shared" si="1"/>
        <v>0</v>
      </c>
      <c r="L12" s="92">
        <f t="shared" si="2"/>
        <v>3.5</v>
      </c>
    </row>
    <row r="13" spans="1:12" s="92" customFormat="1" ht="42">
      <c r="A13" s="144">
        <v>10</v>
      </c>
      <c r="B13" s="95" t="s">
        <v>12</v>
      </c>
      <c r="C13" s="94">
        <v>4</v>
      </c>
      <c r="D13" s="145">
        <f>C13/21</f>
        <v>0.19047619047619047</v>
      </c>
      <c r="E13" s="149" t="s">
        <v>136</v>
      </c>
      <c r="F13" s="94">
        <v>259</v>
      </c>
      <c r="G13" s="92">
        <v>20</v>
      </c>
      <c r="H13" s="92">
        <v>22</v>
      </c>
      <c r="I13" s="147">
        <f t="shared" si="0"/>
        <v>0.18181818181818182</v>
      </c>
      <c r="J13" s="92">
        <v>18</v>
      </c>
      <c r="K13" s="92">
        <f t="shared" si="1"/>
        <v>0.22222222222222221</v>
      </c>
      <c r="L13" s="92">
        <f t="shared" si="2"/>
        <v>14.388888888888889</v>
      </c>
    </row>
    <row r="14" spans="1:12" s="92" customFormat="1" ht="33.75" customHeight="1">
      <c r="A14" s="144">
        <v>11</v>
      </c>
      <c r="B14" s="95" t="s">
        <v>16</v>
      </c>
      <c r="C14" s="94">
        <v>5</v>
      </c>
      <c r="D14" s="145">
        <f>C14/17</f>
        <v>0.29411764705882354</v>
      </c>
      <c r="E14" s="149" t="s">
        <v>148</v>
      </c>
      <c r="F14" s="94">
        <v>132</v>
      </c>
      <c r="G14" s="92">
        <v>6</v>
      </c>
      <c r="H14" s="92">
        <v>6</v>
      </c>
      <c r="I14" s="147">
        <f t="shared" si="0"/>
        <v>0.83333333333333337</v>
      </c>
      <c r="J14" s="92">
        <v>14</v>
      </c>
      <c r="K14" s="92">
        <f t="shared" si="1"/>
        <v>0.35714285714285715</v>
      </c>
      <c r="L14" s="92">
        <f t="shared" si="2"/>
        <v>9.4285714285714288</v>
      </c>
    </row>
    <row r="15" spans="1:12" s="92" customFormat="1" ht="21.5" customHeight="1">
      <c r="A15" s="144">
        <v>12</v>
      </c>
      <c r="B15" s="95" t="s">
        <v>13</v>
      </c>
      <c r="C15" s="94">
        <v>0</v>
      </c>
      <c r="D15" s="145">
        <f>C15/22</f>
        <v>0</v>
      </c>
      <c r="E15" s="148" t="s">
        <v>118</v>
      </c>
      <c r="F15" s="94">
        <v>554</v>
      </c>
      <c r="G15" s="92">
        <v>6</v>
      </c>
      <c r="H15" s="92">
        <v>6</v>
      </c>
      <c r="I15" s="147">
        <f t="shared" si="0"/>
        <v>0</v>
      </c>
      <c r="J15" s="92">
        <v>21</v>
      </c>
      <c r="K15" s="92">
        <f t="shared" si="1"/>
        <v>0</v>
      </c>
      <c r="L15" s="92">
        <f t="shared" si="2"/>
        <v>26.38095238095238</v>
      </c>
    </row>
    <row r="16" spans="1:12" s="92" customFormat="1" ht="23" customHeight="1">
      <c r="A16" s="144">
        <v>13</v>
      </c>
      <c r="B16" s="96" t="s">
        <v>20</v>
      </c>
      <c r="C16" s="94">
        <v>0</v>
      </c>
      <c r="D16" s="145">
        <v>0</v>
      </c>
      <c r="E16" s="148" t="s">
        <v>96</v>
      </c>
      <c r="F16" s="94">
        <v>11</v>
      </c>
      <c r="G16" s="92">
        <v>1</v>
      </c>
      <c r="H16" s="92">
        <v>1</v>
      </c>
      <c r="I16" s="147">
        <f t="shared" si="0"/>
        <v>0</v>
      </c>
      <c r="J16" s="92">
        <v>1</v>
      </c>
      <c r="K16" s="92">
        <f t="shared" si="1"/>
        <v>0</v>
      </c>
      <c r="L16" s="92">
        <f t="shared" si="2"/>
        <v>11</v>
      </c>
    </row>
    <row r="17" spans="1:12" ht="20" customHeight="1">
      <c r="A17" s="358" t="s">
        <v>3</v>
      </c>
      <c r="B17" s="359"/>
      <c r="C17" s="97">
        <f>SUM(C4:C16)</f>
        <v>24</v>
      </c>
      <c r="D17" s="98">
        <f>C17/230</f>
        <v>0.10434782608695652</v>
      </c>
      <c r="E17" s="98" t="s">
        <v>156</v>
      </c>
      <c r="F17" s="97">
        <f>SUM(F4:F16)</f>
        <v>3714</v>
      </c>
      <c r="G17" s="97">
        <f t="shared" ref="G17:H17" si="3">SUM(G4:G16)</f>
        <v>132</v>
      </c>
      <c r="H17" s="97">
        <f t="shared" si="3"/>
        <v>230</v>
      </c>
      <c r="I17" s="99"/>
      <c r="J17" s="92">
        <v>229</v>
      </c>
      <c r="K17" s="92">
        <f t="shared" si="1"/>
        <v>0.10480349344978165</v>
      </c>
      <c r="L17" s="92">
        <f t="shared" si="2"/>
        <v>16.21834061135371</v>
      </c>
    </row>
    <row r="18" spans="1:12" ht="33" hidden="1" customHeight="1">
      <c r="A18" s="360" t="s">
        <v>111</v>
      </c>
      <c r="B18" s="361"/>
      <c r="C18" s="361"/>
      <c r="D18" s="361"/>
      <c r="E18" s="361"/>
      <c r="F18" s="361"/>
    </row>
  </sheetData>
  <sortState ref="A4:G16">
    <sortCondition descending="1" ref="D4:D16"/>
  </sortState>
  <mergeCells count="7">
    <mergeCell ref="A17:B17"/>
    <mergeCell ref="A18:F18"/>
    <mergeCell ref="A1:F1"/>
    <mergeCell ref="A2:A3"/>
    <mergeCell ref="B2:B3"/>
    <mergeCell ref="C2:E2"/>
    <mergeCell ref="F2:F3"/>
  </mergeCells>
  <pageMargins left="0.33" right="0.25" top="0.27" bottom="0.2" header="0.2"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8"/>
  <sheetViews>
    <sheetView workbookViewId="0">
      <selection activeCell="D4" sqref="D4"/>
    </sheetView>
  </sheetViews>
  <sheetFormatPr defaultColWidth="17.26953125" defaultRowHeight="22.5" customHeight="1"/>
  <cols>
    <col min="1" max="1" width="6" style="111" customWidth="1"/>
    <col min="2" max="2" width="14.1796875" style="101" customWidth="1"/>
    <col min="3" max="3" width="11.81640625" style="101" customWidth="1"/>
    <col min="4" max="4" width="11.1796875" style="111" customWidth="1"/>
    <col min="5" max="5" width="89.54296875" style="111" customWidth="1"/>
    <col min="6" max="6" width="10.54296875" style="111" customWidth="1"/>
    <col min="7" max="7" width="12.81640625" style="111" hidden="1" customWidth="1"/>
    <col min="8" max="9" width="0" style="101" hidden="1" customWidth="1"/>
    <col min="10" max="12" width="8.26953125" style="101" customWidth="1"/>
    <col min="13" max="16384" width="17.26953125" style="101"/>
  </cols>
  <sheetData>
    <row r="1" spans="1:12" ht="30.75" customHeight="1">
      <c r="A1" s="373" t="s">
        <v>163</v>
      </c>
      <c r="B1" s="373"/>
      <c r="C1" s="373"/>
      <c r="D1" s="373"/>
      <c r="E1" s="373"/>
      <c r="F1" s="373"/>
      <c r="G1" s="112"/>
    </row>
    <row r="2" spans="1:12" ht="18.649999999999999" customHeight="1">
      <c r="A2" s="374" t="s">
        <v>0</v>
      </c>
      <c r="B2" s="374" t="s">
        <v>86</v>
      </c>
      <c r="C2" s="375" t="s">
        <v>162</v>
      </c>
      <c r="D2" s="375"/>
      <c r="E2" s="375"/>
      <c r="F2" s="376" t="s">
        <v>102</v>
      </c>
      <c r="G2" s="102"/>
    </row>
    <row r="3" spans="1:12" s="105" customFormat="1" ht="52" customHeight="1">
      <c r="A3" s="374"/>
      <c r="B3" s="374"/>
      <c r="C3" s="132" t="s">
        <v>116</v>
      </c>
      <c r="D3" s="132" t="s">
        <v>91</v>
      </c>
      <c r="E3" s="132" t="s">
        <v>90</v>
      </c>
      <c r="F3" s="377"/>
      <c r="G3" s="113"/>
    </row>
    <row r="4" spans="1:12" s="105" customFormat="1" ht="26.25" customHeight="1">
      <c r="A4" s="151">
        <v>1</v>
      </c>
      <c r="B4" s="152" t="s">
        <v>10</v>
      </c>
      <c r="C4" s="153">
        <v>0</v>
      </c>
      <c r="D4" s="127">
        <f>C4/6</f>
        <v>0</v>
      </c>
      <c r="E4" s="154" t="s">
        <v>115</v>
      </c>
      <c r="F4" s="155">
        <v>28</v>
      </c>
      <c r="G4" s="156">
        <v>2</v>
      </c>
      <c r="H4" s="105">
        <v>6</v>
      </c>
      <c r="I4" s="105">
        <f t="shared" ref="I4:I16" si="0">C4/H4</f>
        <v>0</v>
      </c>
      <c r="J4" s="105">
        <v>6</v>
      </c>
      <c r="K4" s="119">
        <f>C4/J4</f>
        <v>0</v>
      </c>
      <c r="L4" s="119">
        <f>F4/J4</f>
        <v>4.666666666666667</v>
      </c>
    </row>
    <row r="5" spans="1:12" s="105" customFormat="1" ht="26.25" customHeight="1">
      <c r="A5" s="151">
        <v>2</v>
      </c>
      <c r="B5" s="152" t="s">
        <v>15</v>
      </c>
      <c r="C5" s="153">
        <v>0</v>
      </c>
      <c r="D5" s="127">
        <f>C5/27</f>
        <v>0</v>
      </c>
      <c r="E5" s="154" t="s">
        <v>119</v>
      </c>
      <c r="F5" s="155">
        <v>118</v>
      </c>
      <c r="G5" s="157">
        <v>11</v>
      </c>
      <c r="H5" s="105">
        <v>27</v>
      </c>
      <c r="I5" s="105">
        <f t="shared" si="0"/>
        <v>0</v>
      </c>
      <c r="J5" s="105">
        <v>27</v>
      </c>
      <c r="K5" s="119">
        <f t="shared" ref="K5:K17" si="1">C5/J5</f>
        <v>0</v>
      </c>
      <c r="L5" s="119">
        <f t="shared" ref="L5:L17" si="2">F5/J5</f>
        <v>4.3703703703703702</v>
      </c>
    </row>
    <row r="6" spans="1:12" s="105" customFormat="1" ht="26.25" customHeight="1">
      <c r="A6" s="151">
        <v>3</v>
      </c>
      <c r="B6" s="152" t="s">
        <v>17</v>
      </c>
      <c r="C6" s="153">
        <v>2</v>
      </c>
      <c r="D6" s="127">
        <f>C6/25</f>
        <v>0.08</v>
      </c>
      <c r="E6" s="158" t="s">
        <v>128</v>
      </c>
      <c r="F6" s="155">
        <v>166</v>
      </c>
      <c r="G6" s="156">
        <v>13</v>
      </c>
      <c r="H6" s="105">
        <v>21</v>
      </c>
      <c r="I6" s="105">
        <f t="shared" si="0"/>
        <v>9.5238095238095233E-2</v>
      </c>
      <c r="J6" s="105">
        <v>23</v>
      </c>
      <c r="K6" s="119">
        <f t="shared" si="1"/>
        <v>8.6956521739130432E-2</v>
      </c>
      <c r="L6" s="119">
        <f t="shared" si="2"/>
        <v>7.2173913043478262</v>
      </c>
    </row>
    <row r="7" spans="1:12" s="105" customFormat="1" ht="26.25" customHeight="1">
      <c r="A7" s="151">
        <v>4</v>
      </c>
      <c r="B7" s="152" t="s">
        <v>14</v>
      </c>
      <c r="C7" s="153">
        <v>0</v>
      </c>
      <c r="D7" s="127">
        <f>C7/13</f>
        <v>0</v>
      </c>
      <c r="E7" s="158" t="s">
        <v>122</v>
      </c>
      <c r="F7" s="155">
        <v>76</v>
      </c>
      <c r="G7" s="159">
        <v>12</v>
      </c>
      <c r="H7" s="105">
        <v>17</v>
      </c>
      <c r="I7" s="105">
        <f t="shared" si="0"/>
        <v>0</v>
      </c>
      <c r="J7" s="105">
        <v>13</v>
      </c>
      <c r="K7" s="119">
        <f t="shared" si="1"/>
        <v>0</v>
      </c>
      <c r="L7" s="119">
        <f t="shared" si="2"/>
        <v>5.8461538461538458</v>
      </c>
    </row>
    <row r="8" spans="1:12" s="105" customFormat="1" ht="26.25" customHeight="1">
      <c r="A8" s="151">
        <v>5</v>
      </c>
      <c r="B8" s="152" t="s">
        <v>16</v>
      </c>
      <c r="C8" s="153">
        <v>0</v>
      </c>
      <c r="D8" s="127">
        <f>C8/17</f>
        <v>0</v>
      </c>
      <c r="E8" s="158" t="s">
        <v>121</v>
      </c>
      <c r="F8" s="155">
        <v>83</v>
      </c>
      <c r="G8" s="159">
        <v>16</v>
      </c>
      <c r="H8" s="105">
        <v>21</v>
      </c>
      <c r="I8" s="105">
        <f t="shared" si="0"/>
        <v>0</v>
      </c>
      <c r="J8" s="105">
        <v>17</v>
      </c>
      <c r="K8" s="119">
        <f t="shared" si="1"/>
        <v>0</v>
      </c>
      <c r="L8" s="119">
        <f t="shared" si="2"/>
        <v>4.882352941176471</v>
      </c>
    </row>
    <row r="9" spans="1:12" s="105" customFormat="1" ht="39">
      <c r="A9" s="151">
        <v>6</v>
      </c>
      <c r="B9" s="152" t="s">
        <v>12</v>
      </c>
      <c r="C9" s="153">
        <v>1</v>
      </c>
      <c r="D9" s="127">
        <f>C9/21</f>
        <v>4.7619047619047616E-2</v>
      </c>
      <c r="E9" s="158" t="s">
        <v>137</v>
      </c>
      <c r="F9" s="155">
        <v>113</v>
      </c>
      <c r="G9" s="159">
        <v>20</v>
      </c>
      <c r="H9" s="105">
        <v>25</v>
      </c>
      <c r="I9" s="105">
        <f t="shared" si="0"/>
        <v>0.04</v>
      </c>
      <c r="J9" s="105">
        <v>20</v>
      </c>
      <c r="K9" s="119">
        <f t="shared" si="1"/>
        <v>0.05</v>
      </c>
      <c r="L9" s="119">
        <f t="shared" si="2"/>
        <v>5.65</v>
      </c>
    </row>
    <row r="10" spans="1:12" s="105" customFormat="1" ht="35.25" customHeight="1">
      <c r="A10" s="151">
        <v>7</v>
      </c>
      <c r="B10" s="152" t="s">
        <v>18</v>
      </c>
      <c r="C10" s="153">
        <v>1</v>
      </c>
      <c r="D10" s="127">
        <f>C10/21</f>
        <v>4.7619047619047616E-2</v>
      </c>
      <c r="E10" s="158" t="s">
        <v>145</v>
      </c>
      <c r="F10" s="155">
        <v>109</v>
      </c>
      <c r="G10" s="130">
        <v>24</v>
      </c>
      <c r="H10" s="105">
        <v>30</v>
      </c>
      <c r="I10" s="105">
        <f t="shared" si="0"/>
        <v>3.3333333333333333E-2</v>
      </c>
      <c r="J10" s="105">
        <v>20</v>
      </c>
      <c r="K10" s="119">
        <f t="shared" si="1"/>
        <v>0.05</v>
      </c>
      <c r="L10" s="119">
        <f t="shared" si="2"/>
        <v>5.45</v>
      </c>
    </row>
    <row r="11" spans="1:12" s="105" customFormat="1" ht="52">
      <c r="A11" s="151">
        <v>8</v>
      </c>
      <c r="B11" s="160" t="s">
        <v>21</v>
      </c>
      <c r="C11" s="161">
        <v>1</v>
      </c>
      <c r="D11" s="127">
        <f>C11/30</f>
        <v>3.3333333333333333E-2</v>
      </c>
      <c r="E11" s="158" t="s">
        <v>152</v>
      </c>
      <c r="F11" s="155">
        <v>199</v>
      </c>
      <c r="G11" s="159">
        <v>11</v>
      </c>
      <c r="H11" s="105">
        <v>13</v>
      </c>
      <c r="I11" s="105">
        <f t="shared" si="0"/>
        <v>7.6923076923076927E-2</v>
      </c>
      <c r="J11" s="105">
        <v>29</v>
      </c>
      <c r="K11" s="119">
        <f t="shared" si="1"/>
        <v>3.4482758620689655E-2</v>
      </c>
      <c r="L11" s="119">
        <f t="shared" si="2"/>
        <v>6.8620689655172411</v>
      </c>
    </row>
    <row r="12" spans="1:12" s="105" customFormat="1" ht="39">
      <c r="A12" s="151">
        <v>9</v>
      </c>
      <c r="B12" s="152" t="s">
        <v>19</v>
      </c>
      <c r="C12" s="153">
        <v>5</v>
      </c>
      <c r="D12" s="127">
        <f>C12/30</f>
        <v>0.16666666666666666</v>
      </c>
      <c r="E12" s="154" t="s">
        <v>141</v>
      </c>
      <c r="F12" s="162" t="s">
        <v>120</v>
      </c>
      <c r="G12" s="163">
        <v>25</v>
      </c>
      <c r="H12" s="105">
        <v>30</v>
      </c>
      <c r="I12" s="105">
        <f t="shared" si="0"/>
        <v>0.16666666666666666</v>
      </c>
      <c r="J12" s="105">
        <v>25</v>
      </c>
      <c r="K12" s="119">
        <f t="shared" si="1"/>
        <v>0.2</v>
      </c>
      <c r="L12" s="119" t="e">
        <f t="shared" si="2"/>
        <v>#VALUE!</v>
      </c>
    </row>
    <row r="13" spans="1:12" s="105" customFormat="1" ht="26.25" customHeight="1">
      <c r="A13" s="151">
        <v>10</v>
      </c>
      <c r="B13" s="152" t="s">
        <v>13</v>
      </c>
      <c r="C13" s="153">
        <v>1</v>
      </c>
      <c r="D13" s="127">
        <f>C13/22</f>
        <v>4.5454545454545456E-2</v>
      </c>
      <c r="E13" s="154" t="s">
        <v>131</v>
      </c>
      <c r="F13" s="155">
        <v>122</v>
      </c>
      <c r="G13" s="159">
        <v>19</v>
      </c>
      <c r="H13" s="105">
        <v>22</v>
      </c>
      <c r="I13" s="105">
        <f t="shared" si="0"/>
        <v>4.5454545454545456E-2</v>
      </c>
      <c r="J13" s="105">
        <v>20</v>
      </c>
      <c r="K13" s="119">
        <f t="shared" si="1"/>
        <v>0.05</v>
      </c>
      <c r="L13" s="119">
        <f t="shared" si="2"/>
        <v>6.1</v>
      </c>
    </row>
    <row r="14" spans="1:12" s="105" customFormat="1" ht="26.25" customHeight="1">
      <c r="A14" s="151">
        <v>11</v>
      </c>
      <c r="B14" s="152" t="s">
        <v>11</v>
      </c>
      <c r="C14" s="153">
        <v>0</v>
      </c>
      <c r="D14" s="127">
        <f>C14/11</f>
        <v>0</v>
      </c>
      <c r="E14" s="158" t="s">
        <v>123</v>
      </c>
      <c r="F14" s="164">
        <v>66</v>
      </c>
      <c r="G14" s="159">
        <v>10</v>
      </c>
      <c r="H14" s="105">
        <v>11</v>
      </c>
      <c r="I14" s="105">
        <f t="shared" si="0"/>
        <v>0</v>
      </c>
      <c r="J14" s="105">
        <v>11</v>
      </c>
      <c r="K14" s="119">
        <f t="shared" si="1"/>
        <v>0</v>
      </c>
      <c r="L14" s="119">
        <f t="shared" si="2"/>
        <v>6</v>
      </c>
    </row>
    <row r="15" spans="1:12" s="105" customFormat="1" ht="26.25" customHeight="1">
      <c r="A15" s="151">
        <v>12</v>
      </c>
      <c r="B15" s="152" t="s">
        <v>23</v>
      </c>
      <c r="C15" s="153">
        <v>0</v>
      </c>
      <c r="D15" s="127">
        <f>C15/6</f>
        <v>0</v>
      </c>
      <c r="E15" s="154" t="s">
        <v>115</v>
      </c>
      <c r="F15" s="164">
        <v>28</v>
      </c>
      <c r="G15" s="159">
        <v>3</v>
      </c>
      <c r="H15" s="105">
        <v>6</v>
      </c>
      <c r="I15" s="105">
        <f t="shared" si="0"/>
        <v>0</v>
      </c>
      <c r="J15" s="105">
        <v>6</v>
      </c>
      <c r="K15" s="119">
        <f t="shared" si="1"/>
        <v>0</v>
      </c>
      <c r="L15" s="119">
        <f t="shared" si="2"/>
        <v>4.666666666666667</v>
      </c>
    </row>
    <row r="16" spans="1:12" s="105" customFormat="1" ht="26.25" customHeight="1">
      <c r="A16" s="151">
        <v>13</v>
      </c>
      <c r="B16" s="152" t="s">
        <v>20</v>
      </c>
      <c r="C16" s="153">
        <v>1</v>
      </c>
      <c r="D16" s="127">
        <v>0</v>
      </c>
      <c r="E16" s="154" t="s">
        <v>135</v>
      </c>
      <c r="F16" s="164">
        <v>3</v>
      </c>
      <c r="G16" s="159">
        <v>1</v>
      </c>
      <c r="H16" s="105">
        <v>1</v>
      </c>
      <c r="I16" s="105">
        <f t="shared" si="0"/>
        <v>1</v>
      </c>
      <c r="J16" s="105">
        <v>1</v>
      </c>
      <c r="K16" s="119">
        <f t="shared" si="1"/>
        <v>1</v>
      </c>
      <c r="L16" s="119">
        <f t="shared" si="2"/>
        <v>3</v>
      </c>
    </row>
    <row r="17" spans="1:14" ht="26.25" customHeight="1">
      <c r="A17" s="369" t="s">
        <v>3</v>
      </c>
      <c r="B17" s="370"/>
      <c r="C17" s="114">
        <f>SUM(C4:C16)</f>
        <v>12</v>
      </c>
      <c r="D17" s="107">
        <f>C17/230</f>
        <v>5.2173913043478258E-2</v>
      </c>
      <c r="E17" s="107" t="s">
        <v>157</v>
      </c>
      <c r="F17" s="115">
        <f>SUM(F4:F16)</f>
        <v>1111</v>
      </c>
      <c r="G17" s="115">
        <f>SUM(G4:G16)</f>
        <v>167</v>
      </c>
      <c r="H17" s="115">
        <f>SUM(H4:H16)</f>
        <v>230</v>
      </c>
      <c r="J17" s="101">
        <v>229</v>
      </c>
      <c r="K17" s="119">
        <f t="shared" si="1"/>
        <v>5.2401746724890827E-2</v>
      </c>
      <c r="L17" s="119">
        <f t="shared" si="2"/>
        <v>4.8515283842794759</v>
      </c>
    </row>
    <row r="18" spans="1:14" ht="25.5" customHeight="1">
      <c r="A18" s="371" t="s">
        <v>114</v>
      </c>
      <c r="B18" s="372"/>
      <c r="C18" s="372"/>
      <c r="D18" s="372"/>
      <c r="E18" s="372"/>
      <c r="F18" s="372"/>
      <c r="G18" s="131"/>
      <c r="H18" s="116"/>
      <c r="I18" s="116"/>
      <c r="J18" s="116"/>
      <c r="K18" s="116"/>
      <c r="L18" s="116"/>
      <c r="M18" s="116"/>
      <c r="N18" s="116"/>
    </row>
  </sheetData>
  <sortState ref="A4:G16">
    <sortCondition descending="1" ref="D4:D16"/>
  </sortState>
  <mergeCells count="7">
    <mergeCell ref="A17:B17"/>
    <mergeCell ref="A18:F18"/>
    <mergeCell ref="A1:F1"/>
    <mergeCell ref="A2:A3"/>
    <mergeCell ref="B2:B3"/>
    <mergeCell ref="C2:E2"/>
    <mergeCell ref="F2:F3"/>
  </mergeCells>
  <pageMargins left="0.44" right="0.2" top="0.26" bottom="0.28000000000000003" header="0.2"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9"/>
  <sheetViews>
    <sheetView workbookViewId="0">
      <pane xSplit="3" ySplit="4" topLeftCell="D14" activePane="bottomRight" state="frozen"/>
      <selection pane="topRight" activeCell="F1" sqref="F1"/>
      <selection pane="bottomLeft" activeCell="A4" sqref="A4"/>
      <selection pane="bottomRight" activeCell="E16" sqref="E16"/>
    </sheetView>
  </sheetViews>
  <sheetFormatPr defaultColWidth="17.26953125" defaultRowHeight="13"/>
  <cols>
    <col min="1" max="1" width="6.54296875" style="111" customWidth="1"/>
    <col min="2" max="2" width="15.7265625" style="101" customWidth="1"/>
    <col min="3" max="3" width="12.26953125" style="101" customWidth="1"/>
    <col min="4" max="4" width="14.81640625" style="111" customWidth="1"/>
    <col min="5" max="5" width="83.54296875" style="111" customWidth="1"/>
    <col min="6" max="6" width="9.26953125" style="111" customWidth="1"/>
    <col min="7" max="7" width="13" style="111" hidden="1" customWidth="1"/>
    <col min="8" max="8" width="17.26953125" style="101" hidden="1" customWidth="1"/>
    <col min="9" max="9" width="0" style="101" hidden="1" customWidth="1"/>
    <col min="10" max="12" width="10.453125" style="101" hidden="1" customWidth="1"/>
    <col min="13" max="16384" width="17.26953125" style="101"/>
  </cols>
  <sheetData>
    <row r="1" spans="1:12" ht="21.75" customHeight="1">
      <c r="A1" s="380" t="s">
        <v>164</v>
      </c>
      <c r="B1" s="380"/>
      <c r="C1" s="380"/>
      <c r="D1" s="380"/>
      <c r="E1" s="380"/>
      <c r="F1" s="380"/>
      <c r="G1" s="133"/>
    </row>
    <row r="2" spans="1:12" ht="5.5" customHeight="1">
      <c r="A2" s="133"/>
      <c r="B2" s="133"/>
      <c r="C2" s="133"/>
      <c r="D2" s="133"/>
      <c r="E2" s="133"/>
      <c r="F2" s="133"/>
      <c r="G2" s="133"/>
    </row>
    <row r="3" spans="1:12" ht="25.5" customHeight="1">
      <c r="A3" s="374" t="s">
        <v>0</v>
      </c>
      <c r="B3" s="374" t="s">
        <v>22</v>
      </c>
      <c r="C3" s="381" t="s">
        <v>162</v>
      </c>
      <c r="D3" s="382"/>
      <c r="E3" s="383"/>
      <c r="F3" s="376" t="s">
        <v>103</v>
      </c>
      <c r="G3" s="102"/>
    </row>
    <row r="4" spans="1:12" s="105" customFormat="1" ht="30" customHeight="1">
      <c r="A4" s="374"/>
      <c r="B4" s="374"/>
      <c r="C4" s="103" t="s">
        <v>93</v>
      </c>
      <c r="D4" s="103" t="s">
        <v>94</v>
      </c>
      <c r="E4" s="103" t="s">
        <v>92</v>
      </c>
      <c r="F4" s="377"/>
      <c r="G4" s="104"/>
    </row>
    <row r="5" spans="1:12" s="105" customFormat="1" ht="27" customHeight="1">
      <c r="A5" s="151">
        <v>1</v>
      </c>
      <c r="B5" s="152" t="s">
        <v>10</v>
      </c>
      <c r="C5" s="165">
        <v>17</v>
      </c>
      <c r="D5" s="127">
        <f>C5/6</f>
        <v>2.8333333333333335</v>
      </c>
      <c r="E5" s="154" t="s">
        <v>135</v>
      </c>
      <c r="F5" s="165">
        <v>260</v>
      </c>
      <c r="G5" s="166"/>
      <c r="H5" s="105">
        <v>6</v>
      </c>
      <c r="I5" s="105">
        <f t="shared" ref="I5:I17" si="0">C5/H5</f>
        <v>2.8333333333333335</v>
      </c>
      <c r="J5" s="105">
        <v>0</v>
      </c>
      <c r="K5" s="119" t="e">
        <f>C5/J5</f>
        <v>#DIV/0!</v>
      </c>
      <c r="L5" s="119" t="e">
        <f>F5/J5</f>
        <v>#DIV/0!</v>
      </c>
    </row>
    <row r="6" spans="1:12" s="105" customFormat="1" ht="27" customHeight="1">
      <c r="A6" s="151">
        <v>2</v>
      </c>
      <c r="B6" s="152" t="s">
        <v>14</v>
      </c>
      <c r="C6" s="165">
        <v>2</v>
      </c>
      <c r="D6" s="127">
        <f>C6/13</f>
        <v>0.15384615384615385</v>
      </c>
      <c r="E6" s="154" t="s">
        <v>146</v>
      </c>
      <c r="F6" s="165">
        <v>165</v>
      </c>
      <c r="G6" s="163">
        <v>3</v>
      </c>
      <c r="H6" s="105">
        <v>13</v>
      </c>
      <c r="I6" s="105">
        <f t="shared" si="0"/>
        <v>0.15384615384615385</v>
      </c>
      <c r="J6" s="105">
        <v>12</v>
      </c>
      <c r="K6" s="119">
        <f t="shared" ref="K6:K18" si="1">C6/J6</f>
        <v>0.16666666666666666</v>
      </c>
      <c r="L6" s="119">
        <f t="shared" ref="L6:L18" si="2">F6/J6</f>
        <v>13.75</v>
      </c>
    </row>
    <row r="7" spans="1:12" s="105" customFormat="1" ht="27" customHeight="1">
      <c r="A7" s="151">
        <v>3</v>
      </c>
      <c r="B7" s="152" t="s">
        <v>17</v>
      </c>
      <c r="C7" s="165">
        <v>20</v>
      </c>
      <c r="D7" s="127">
        <f>C7/25</f>
        <v>0.8</v>
      </c>
      <c r="E7" s="152" t="s">
        <v>129</v>
      </c>
      <c r="F7" s="165">
        <v>339</v>
      </c>
      <c r="G7" s="167">
        <v>12</v>
      </c>
      <c r="H7" s="105">
        <v>27</v>
      </c>
      <c r="I7" s="105">
        <f t="shared" si="0"/>
        <v>0.7407407407407407</v>
      </c>
      <c r="J7" s="105">
        <v>14</v>
      </c>
      <c r="K7" s="119">
        <f t="shared" si="1"/>
        <v>1.4285714285714286</v>
      </c>
      <c r="L7" s="119">
        <f t="shared" si="2"/>
        <v>24.214285714285715</v>
      </c>
    </row>
    <row r="8" spans="1:12" s="105" customFormat="1" ht="27" customHeight="1">
      <c r="A8" s="151">
        <v>4</v>
      </c>
      <c r="B8" s="152" t="s">
        <v>18</v>
      </c>
      <c r="C8" s="165">
        <v>25</v>
      </c>
      <c r="D8" s="127">
        <f>C8/21</f>
        <v>1.1904761904761905</v>
      </c>
      <c r="E8" s="158" t="s">
        <v>144</v>
      </c>
      <c r="F8" s="165">
        <v>296</v>
      </c>
      <c r="G8" s="167">
        <v>10</v>
      </c>
      <c r="H8" s="105">
        <v>21</v>
      </c>
      <c r="I8" s="105">
        <f t="shared" si="0"/>
        <v>1.1904761904761905</v>
      </c>
      <c r="J8" s="105">
        <v>8</v>
      </c>
      <c r="K8" s="119">
        <f t="shared" si="1"/>
        <v>3.125</v>
      </c>
      <c r="L8" s="119">
        <f t="shared" si="2"/>
        <v>37</v>
      </c>
    </row>
    <row r="9" spans="1:12" s="105" customFormat="1" ht="39">
      <c r="A9" s="151">
        <v>5</v>
      </c>
      <c r="B9" s="152" t="s">
        <v>19</v>
      </c>
      <c r="C9" s="165">
        <v>13</v>
      </c>
      <c r="D9" s="127">
        <f>C9/30</f>
        <v>0.43333333333333335</v>
      </c>
      <c r="E9" s="168" t="s">
        <v>142</v>
      </c>
      <c r="F9" s="165">
        <v>362</v>
      </c>
      <c r="G9" s="167">
        <v>7</v>
      </c>
      <c r="H9" s="105">
        <v>22</v>
      </c>
      <c r="I9" s="105">
        <f t="shared" si="0"/>
        <v>0.59090909090909094</v>
      </c>
      <c r="J9" s="105">
        <v>26</v>
      </c>
      <c r="K9" s="119">
        <f t="shared" si="1"/>
        <v>0.5</v>
      </c>
      <c r="L9" s="119">
        <f t="shared" si="2"/>
        <v>13.923076923076923</v>
      </c>
    </row>
    <row r="10" spans="1:12" s="105" customFormat="1" ht="27" customHeight="1">
      <c r="A10" s="151">
        <v>6</v>
      </c>
      <c r="B10" s="152" t="s">
        <v>15</v>
      </c>
      <c r="C10" s="165">
        <v>12</v>
      </c>
      <c r="D10" s="127">
        <f>C10/27</f>
        <v>0.44444444444444442</v>
      </c>
      <c r="E10" s="168" t="s">
        <v>158</v>
      </c>
      <c r="F10" s="165">
        <v>161</v>
      </c>
      <c r="G10" s="169">
        <v>4</v>
      </c>
      <c r="H10" s="105">
        <v>11</v>
      </c>
      <c r="I10" s="105">
        <f t="shared" si="0"/>
        <v>1.0909090909090908</v>
      </c>
      <c r="J10" s="105">
        <v>17</v>
      </c>
      <c r="K10" s="119">
        <f t="shared" si="1"/>
        <v>0.70588235294117652</v>
      </c>
      <c r="L10" s="119">
        <f t="shared" si="2"/>
        <v>9.4705882352941178</v>
      </c>
    </row>
    <row r="11" spans="1:12" s="105" customFormat="1" ht="52">
      <c r="A11" s="151">
        <v>7</v>
      </c>
      <c r="B11" s="152" t="s">
        <v>21</v>
      </c>
      <c r="C11" s="165">
        <v>2</v>
      </c>
      <c r="D11" s="127">
        <f>C11/30</f>
        <v>6.6666666666666666E-2</v>
      </c>
      <c r="E11" s="154" t="s">
        <v>153</v>
      </c>
      <c r="F11" s="165">
        <v>279</v>
      </c>
      <c r="G11" s="167">
        <v>4</v>
      </c>
      <c r="H11" s="105">
        <v>17</v>
      </c>
      <c r="I11" s="105">
        <f t="shared" si="0"/>
        <v>0.11764705882352941</v>
      </c>
      <c r="J11" s="105">
        <v>28</v>
      </c>
      <c r="K11" s="119">
        <f t="shared" si="1"/>
        <v>7.1428571428571425E-2</v>
      </c>
      <c r="L11" s="119">
        <f t="shared" si="2"/>
        <v>9.9642857142857135</v>
      </c>
    </row>
    <row r="12" spans="1:12" s="105" customFormat="1" ht="27" customHeight="1">
      <c r="A12" s="151">
        <v>8</v>
      </c>
      <c r="B12" s="152" t="s">
        <v>16</v>
      </c>
      <c r="C12" s="165">
        <v>5</v>
      </c>
      <c r="D12" s="127">
        <f>C12/30</f>
        <v>0.16666666666666666</v>
      </c>
      <c r="E12" s="168" t="s">
        <v>149</v>
      </c>
      <c r="F12" s="165">
        <v>197</v>
      </c>
      <c r="G12" s="167">
        <v>9</v>
      </c>
      <c r="H12" s="105">
        <v>25</v>
      </c>
      <c r="I12" s="105">
        <f t="shared" si="0"/>
        <v>0.2</v>
      </c>
      <c r="J12" s="105">
        <v>14</v>
      </c>
      <c r="K12" s="119">
        <f t="shared" si="1"/>
        <v>0.35714285714285715</v>
      </c>
      <c r="L12" s="119">
        <f t="shared" si="2"/>
        <v>14.071428571428571</v>
      </c>
    </row>
    <row r="13" spans="1:12" s="105" customFormat="1" ht="26">
      <c r="A13" s="151">
        <v>9</v>
      </c>
      <c r="B13" s="152" t="s">
        <v>12</v>
      </c>
      <c r="C13" s="165">
        <v>7</v>
      </c>
      <c r="D13" s="127">
        <f>C13/21</f>
        <v>0.33333333333333331</v>
      </c>
      <c r="E13" s="168" t="s">
        <v>138</v>
      </c>
      <c r="F13" s="165">
        <v>299</v>
      </c>
      <c r="G13" s="167">
        <v>17</v>
      </c>
      <c r="H13" s="105">
        <v>30</v>
      </c>
      <c r="I13" s="105">
        <f t="shared" si="0"/>
        <v>0.23333333333333334</v>
      </c>
      <c r="J13" s="105">
        <v>16</v>
      </c>
      <c r="K13" s="119">
        <f t="shared" si="1"/>
        <v>0.4375</v>
      </c>
      <c r="L13" s="119">
        <f t="shared" si="2"/>
        <v>18.6875</v>
      </c>
    </row>
    <row r="14" spans="1:12" s="105" customFormat="1" ht="27" customHeight="1">
      <c r="A14" s="151">
        <v>10</v>
      </c>
      <c r="B14" s="152" t="s">
        <v>11</v>
      </c>
      <c r="C14" s="165">
        <v>0</v>
      </c>
      <c r="D14" s="127">
        <f>C14/11</f>
        <v>0</v>
      </c>
      <c r="E14" s="158" t="s">
        <v>123</v>
      </c>
      <c r="F14" s="165">
        <v>78</v>
      </c>
      <c r="G14" s="167">
        <v>12</v>
      </c>
      <c r="H14" s="105">
        <v>21</v>
      </c>
      <c r="I14" s="105">
        <f t="shared" si="0"/>
        <v>0</v>
      </c>
      <c r="J14" s="105">
        <v>11</v>
      </c>
      <c r="K14" s="119">
        <f t="shared" si="1"/>
        <v>0</v>
      </c>
      <c r="L14" s="119">
        <f t="shared" si="2"/>
        <v>7.0909090909090908</v>
      </c>
    </row>
    <row r="15" spans="1:12" s="105" customFormat="1" ht="27" customHeight="1">
      <c r="A15" s="151">
        <v>11</v>
      </c>
      <c r="B15" s="152" t="s">
        <v>13</v>
      </c>
      <c r="C15" s="165">
        <v>9</v>
      </c>
      <c r="D15" s="127">
        <f>C15/21</f>
        <v>0.42857142857142855</v>
      </c>
      <c r="E15" s="168" t="s">
        <v>132</v>
      </c>
      <c r="F15" s="165">
        <v>188</v>
      </c>
      <c r="G15" s="163">
        <v>26</v>
      </c>
      <c r="H15" s="105">
        <v>30</v>
      </c>
      <c r="I15" s="105">
        <f t="shared" si="0"/>
        <v>0.3</v>
      </c>
      <c r="J15" s="105">
        <v>19</v>
      </c>
      <c r="K15" s="119">
        <f t="shared" si="1"/>
        <v>0.47368421052631576</v>
      </c>
      <c r="L15" s="119">
        <f t="shared" si="2"/>
        <v>9.8947368421052637</v>
      </c>
    </row>
    <row r="16" spans="1:12" s="105" customFormat="1" ht="27" customHeight="1">
      <c r="A16" s="151">
        <v>12</v>
      </c>
      <c r="B16" s="152" t="s">
        <v>20</v>
      </c>
      <c r="C16" s="165">
        <v>0</v>
      </c>
      <c r="D16" s="127">
        <f>C16/1</f>
        <v>0</v>
      </c>
      <c r="E16" s="170" t="s">
        <v>96</v>
      </c>
      <c r="F16" s="165">
        <v>2</v>
      </c>
      <c r="G16" s="167">
        <v>1</v>
      </c>
      <c r="H16" s="105">
        <v>1</v>
      </c>
      <c r="I16" s="105">
        <f t="shared" si="0"/>
        <v>0</v>
      </c>
      <c r="J16" s="105">
        <v>1</v>
      </c>
      <c r="K16" s="119">
        <f t="shared" si="1"/>
        <v>0</v>
      </c>
      <c r="L16" s="119">
        <f t="shared" si="2"/>
        <v>2</v>
      </c>
    </row>
    <row r="17" spans="1:12" s="105" customFormat="1" ht="27" customHeight="1">
      <c r="A17" s="151">
        <v>13</v>
      </c>
      <c r="B17" s="152" t="s">
        <v>23</v>
      </c>
      <c r="C17" s="165">
        <v>0</v>
      </c>
      <c r="D17" s="127">
        <f>C17/6</f>
        <v>0</v>
      </c>
      <c r="E17" s="154" t="s">
        <v>115</v>
      </c>
      <c r="F17" s="165">
        <v>21</v>
      </c>
      <c r="G17" s="167">
        <v>6</v>
      </c>
      <c r="H17" s="105">
        <v>6</v>
      </c>
      <c r="I17" s="105">
        <f t="shared" si="0"/>
        <v>0</v>
      </c>
      <c r="J17" s="105">
        <v>6</v>
      </c>
      <c r="K17" s="119">
        <f t="shared" si="1"/>
        <v>0</v>
      </c>
      <c r="L17" s="119">
        <f t="shared" si="2"/>
        <v>3.5</v>
      </c>
    </row>
    <row r="18" spans="1:12" ht="27" customHeight="1">
      <c r="A18" s="374" t="s">
        <v>3</v>
      </c>
      <c r="B18" s="374"/>
      <c r="C18" s="106">
        <f>SUM(C5:C17)</f>
        <v>112</v>
      </c>
      <c r="D18" s="107">
        <f>C18/230</f>
        <v>0.48695652173913045</v>
      </c>
      <c r="E18" s="107" t="s">
        <v>159</v>
      </c>
      <c r="F18" s="108">
        <f>SUM(F5:F17)</f>
        <v>2647</v>
      </c>
      <c r="G18" s="109">
        <f>SUM(G5:G17)</f>
        <v>111</v>
      </c>
      <c r="H18" s="108">
        <f>SUM(H5:H17)</f>
        <v>230</v>
      </c>
      <c r="J18" s="101">
        <v>229</v>
      </c>
      <c r="K18" s="119">
        <f t="shared" si="1"/>
        <v>0.48908296943231439</v>
      </c>
      <c r="L18" s="119">
        <f t="shared" si="2"/>
        <v>11.558951965065502</v>
      </c>
    </row>
    <row r="19" spans="1:12" ht="36.75" customHeight="1">
      <c r="A19" s="378" t="s">
        <v>112</v>
      </c>
      <c r="B19" s="379"/>
      <c r="C19" s="379"/>
      <c r="D19" s="379"/>
      <c r="E19" s="379"/>
      <c r="F19" s="379"/>
      <c r="G19" s="110"/>
    </row>
  </sheetData>
  <sortState ref="A5:G17">
    <sortCondition descending="1" ref="D5:D17"/>
  </sortState>
  <mergeCells count="7">
    <mergeCell ref="A18:B18"/>
    <mergeCell ref="A19:F19"/>
    <mergeCell ref="A1:F1"/>
    <mergeCell ref="A3:A4"/>
    <mergeCell ref="B3:B4"/>
    <mergeCell ref="C3:E3"/>
    <mergeCell ref="F3:F4"/>
  </mergeCells>
  <pageMargins left="0.48" right="0.2" top="0.33" bottom="0.2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zoomScale="85" zoomScaleNormal="85" workbookViewId="0">
      <pane xSplit="2" ySplit="7" topLeftCell="M14" activePane="bottomRight" state="frozen"/>
      <selection pane="topRight" activeCell="C1" sqref="C1"/>
      <selection pane="bottomLeft" activeCell="A8" sqref="A8"/>
      <selection pane="bottomRight" activeCell="AS8" sqref="AS8:AU20"/>
    </sheetView>
  </sheetViews>
  <sheetFormatPr defaultColWidth="9.1796875" defaultRowHeight="15" customHeight="1"/>
  <cols>
    <col min="1" max="1" width="4.81640625" style="266" customWidth="1"/>
    <col min="2" max="2" width="18.54296875" style="266" customWidth="1"/>
    <col min="3" max="8" width="7.7265625" style="266" customWidth="1"/>
    <col min="9" max="12" width="7.7265625" style="266" hidden="1" customWidth="1"/>
    <col min="13" max="13" width="7.7265625" style="266" customWidth="1"/>
    <col min="14" max="14" width="9.1796875" style="266" hidden="1" customWidth="1"/>
    <col min="15" max="15" width="10.453125" style="266" hidden="1" customWidth="1"/>
    <col min="16" max="21" width="9.1796875" style="266" hidden="1" customWidth="1"/>
    <col min="22" max="22" width="10" style="266" customWidth="1"/>
    <col min="23" max="24" width="8.7265625" style="266" customWidth="1"/>
    <col min="25" max="28" width="7.7265625" style="266" customWidth="1"/>
    <col min="29" max="29" width="8.7265625" style="266" customWidth="1"/>
    <col min="30" max="33" width="7.7265625" style="266" hidden="1" customWidth="1"/>
    <col min="34" max="34" width="7.7265625" style="266" customWidth="1"/>
    <col min="35" max="35" width="7.54296875" style="266" hidden="1" customWidth="1"/>
    <col min="36" max="36" width="7.1796875" style="266" hidden="1" customWidth="1"/>
    <col min="37" max="37" width="7.54296875" style="266" hidden="1" customWidth="1"/>
    <col min="38" max="38" width="7.1796875" style="266" hidden="1" customWidth="1"/>
    <col min="39" max="39" width="7.453125" style="266" hidden="1" customWidth="1"/>
    <col min="40" max="40" width="7.54296875" style="266" hidden="1" customWidth="1"/>
    <col min="41" max="41" width="7.81640625" style="266" hidden="1" customWidth="1"/>
    <col min="42" max="42" width="8" style="266" hidden="1" customWidth="1"/>
    <col min="43" max="43" width="8.453125" style="302" customWidth="1"/>
    <col min="44" max="44" width="9" style="302" customWidth="1"/>
    <col min="45" max="46" width="7.7265625" style="266" customWidth="1"/>
    <col min="47" max="47" width="7.54296875" style="266" customWidth="1"/>
    <col min="48" max="50" width="7.54296875" style="266" hidden="1" customWidth="1"/>
    <col min="51" max="256" width="9.1796875" style="266"/>
    <col min="257" max="257" width="4.81640625" style="266" customWidth="1"/>
    <col min="258" max="258" width="18.54296875" style="266" customWidth="1"/>
    <col min="259" max="264" width="7.7265625" style="266" customWidth="1"/>
    <col min="265" max="268" width="0" style="266" hidden="1" customWidth="1"/>
    <col min="269" max="269" width="7.7265625" style="266" customWidth="1"/>
    <col min="270" max="277" width="0" style="266" hidden="1" customWidth="1"/>
    <col min="278" max="278" width="10" style="266" customWidth="1"/>
    <col min="279" max="280" width="8.7265625" style="266" customWidth="1"/>
    <col min="281" max="284" width="7.7265625" style="266" customWidth="1"/>
    <col min="285" max="285" width="8.7265625" style="266" customWidth="1"/>
    <col min="286" max="289" width="0" style="266" hidden="1" customWidth="1"/>
    <col min="290" max="290" width="7.7265625" style="266" customWidth="1"/>
    <col min="291" max="298" width="0" style="266" hidden="1" customWidth="1"/>
    <col min="299" max="299" width="8.453125" style="266" customWidth="1"/>
    <col min="300" max="300" width="9" style="266" customWidth="1"/>
    <col min="301" max="302" width="7.7265625" style="266" customWidth="1"/>
    <col min="303" max="303" width="7.54296875" style="266" customWidth="1"/>
    <col min="304" max="306" width="0" style="266" hidden="1" customWidth="1"/>
    <col min="307" max="512" width="9.1796875" style="266"/>
    <col min="513" max="513" width="4.81640625" style="266" customWidth="1"/>
    <col min="514" max="514" width="18.54296875" style="266" customWidth="1"/>
    <col min="515" max="520" width="7.7265625" style="266" customWidth="1"/>
    <col min="521" max="524" width="0" style="266" hidden="1" customWidth="1"/>
    <col min="525" max="525" width="7.7265625" style="266" customWidth="1"/>
    <col min="526" max="533" width="0" style="266" hidden="1" customWidth="1"/>
    <col min="534" max="534" width="10" style="266" customWidth="1"/>
    <col min="535" max="536" width="8.7265625" style="266" customWidth="1"/>
    <col min="537" max="540" width="7.7265625" style="266" customWidth="1"/>
    <col min="541" max="541" width="8.7265625" style="266" customWidth="1"/>
    <col min="542" max="545" width="0" style="266" hidden="1" customWidth="1"/>
    <col min="546" max="546" width="7.7265625" style="266" customWidth="1"/>
    <col min="547" max="554" width="0" style="266" hidden="1" customWidth="1"/>
    <col min="555" max="555" width="8.453125" style="266" customWidth="1"/>
    <col min="556" max="556" width="9" style="266" customWidth="1"/>
    <col min="557" max="558" width="7.7265625" style="266" customWidth="1"/>
    <col min="559" max="559" width="7.54296875" style="266" customWidth="1"/>
    <col min="560" max="562" width="0" style="266" hidden="1" customWidth="1"/>
    <col min="563" max="768" width="9.1796875" style="266"/>
    <col min="769" max="769" width="4.81640625" style="266" customWidth="1"/>
    <col min="770" max="770" width="18.54296875" style="266" customWidth="1"/>
    <col min="771" max="776" width="7.7265625" style="266" customWidth="1"/>
    <col min="777" max="780" width="0" style="266" hidden="1" customWidth="1"/>
    <col min="781" max="781" width="7.7265625" style="266" customWidth="1"/>
    <col min="782" max="789" width="0" style="266" hidden="1" customWidth="1"/>
    <col min="790" max="790" width="10" style="266" customWidth="1"/>
    <col min="791" max="792" width="8.7265625" style="266" customWidth="1"/>
    <col min="793" max="796" width="7.7265625" style="266" customWidth="1"/>
    <col min="797" max="797" width="8.7265625" style="266" customWidth="1"/>
    <col min="798" max="801" width="0" style="266" hidden="1" customWidth="1"/>
    <col min="802" max="802" width="7.7265625" style="266" customWidth="1"/>
    <col min="803" max="810" width="0" style="266" hidden="1" customWidth="1"/>
    <col min="811" max="811" width="8.453125" style="266" customWidth="1"/>
    <col min="812" max="812" width="9" style="266" customWidth="1"/>
    <col min="813" max="814" width="7.7265625" style="266" customWidth="1"/>
    <col min="815" max="815" width="7.54296875" style="266" customWidth="1"/>
    <col min="816" max="818" width="0" style="266" hidden="1" customWidth="1"/>
    <col min="819" max="1024" width="9.1796875" style="266"/>
    <col min="1025" max="1025" width="4.81640625" style="266" customWidth="1"/>
    <col min="1026" max="1026" width="18.54296875" style="266" customWidth="1"/>
    <col min="1027" max="1032" width="7.7265625" style="266" customWidth="1"/>
    <col min="1033" max="1036" width="0" style="266" hidden="1" customWidth="1"/>
    <col min="1037" max="1037" width="7.7265625" style="266" customWidth="1"/>
    <col min="1038" max="1045" width="0" style="266" hidden="1" customWidth="1"/>
    <col min="1046" max="1046" width="10" style="266" customWidth="1"/>
    <col min="1047" max="1048" width="8.7265625" style="266" customWidth="1"/>
    <col min="1049" max="1052" width="7.7265625" style="266" customWidth="1"/>
    <col min="1053" max="1053" width="8.7265625" style="266" customWidth="1"/>
    <col min="1054" max="1057" width="0" style="266" hidden="1" customWidth="1"/>
    <col min="1058" max="1058" width="7.7265625" style="266" customWidth="1"/>
    <col min="1059" max="1066" width="0" style="266" hidden="1" customWidth="1"/>
    <col min="1067" max="1067" width="8.453125" style="266" customWidth="1"/>
    <col min="1068" max="1068" width="9" style="266" customWidth="1"/>
    <col min="1069" max="1070" width="7.7265625" style="266" customWidth="1"/>
    <col min="1071" max="1071" width="7.54296875" style="266" customWidth="1"/>
    <col min="1072" max="1074" width="0" style="266" hidden="1" customWidth="1"/>
    <col min="1075" max="1280" width="9.1796875" style="266"/>
    <col min="1281" max="1281" width="4.81640625" style="266" customWidth="1"/>
    <col min="1282" max="1282" width="18.54296875" style="266" customWidth="1"/>
    <col min="1283" max="1288" width="7.7265625" style="266" customWidth="1"/>
    <col min="1289" max="1292" width="0" style="266" hidden="1" customWidth="1"/>
    <col min="1293" max="1293" width="7.7265625" style="266" customWidth="1"/>
    <col min="1294" max="1301" width="0" style="266" hidden="1" customWidth="1"/>
    <col min="1302" max="1302" width="10" style="266" customWidth="1"/>
    <col min="1303" max="1304" width="8.7265625" style="266" customWidth="1"/>
    <col min="1305" max="1308" width="7.7265625" style="266" customWidth="1"/>
    <col min="1309" max="1309" width="8.7265625" style="266" customWidth="1"/>
    <col min="1310" max="1313" width="0" style="266" hidden="1" customWidth="1"/>
    <col min="1314" max="1314" width="7.7265625" style="266" customWidth="1"/>
    <col min="1315" max="1322" width="0" style="266" hidden="1" customWidth="1"/>
    <col min="1323" max="1323" width="8.453125" style="266" customWidth="1"/>
    <col min="1324" max="1324" width="9" style="266" customWidth="1"/>
    <col min="1325" max="1326" width="7.7265625" style="266" customWidth="1"/>
    <col min="1327" max="1327" width="7.54296875" style="266" customWidth="1"/>
    <col min="1328" max="1330" width="0" style="266" hidden="1" customWidth="1"/>
    <col min="1331" max="1536" width="9.1796875" style="266"/>
    <col min="1537" max="1537" width="4.81640625" style="266" customWidth="1"/>
    <col min="1538" max="1538" width="18.54296875" style="266" customWidth="1"/>
    <col min="1539" max="1544" width="7.7265625" style="266" customWidth="1"/>
    <col min="1545" max="1548" width="0" style="266" hidden="1" customWidth="1"/>
    <col min="1549" max="1549" width="7.7265625" style="266" customWidth="1"/>
    <col min="1550" max="1557" width="0" style="266" hidden="1" customWidth="1"/>
    <col min="1558" max="1558" width="10" style="266" customWidth="1"/>
    <col min="1559" max="1560" width="8.7265625" style="266" customWidth="1"/>
    <col min="1561" max="1564" width="7.7265625" style="266" customWidth="1"/>
    <col min="1565" max="1565" width="8.7265625" style="266" customWidth="1"/>
    <col min="1566" max="1569" width="0" style="266" hidden="1" customWidth="1"/>
    <col min="1570" max="1570" width="7.7265625" style="266" customWidth="1"/>
    <col min="1571" max="1578" width="0" style="266" hidden="1" customWidth="1"/>
    <col min="1579" max="1579" width="8.453125" style="266" customWidth="1"/>
    <col min="1580" max="1580" width="9" style="266" customWidth="1"/>
    <col min="1581" max="1582" width="7.7265625" style="266" customWidth="1"/>
    <col min="1583" max="1583" width="7.54296875" style="266" customWidth="1"/>
    <col min="1584" max="1586" width="0" style="266" hidden="1" customWidth="1"/>
    <col min="1587" max="1792" width="9.1796875" style="266"/>
    <col min="1793" max="1793" width="4.81640625" style="266" customWidth="1"/>
    <col min="1794" max="1794" width="18.54296875" style="266" customWidth="1"/>
    <col min="1795" max="1800" width="7.7265625" style="266" customWidth="1"/>
    <col min="1801" max="1804" width="0" style="266" hidden="1" customWidth="1"/>
    <col min="1805" max="1805" width="7.7265625" style="266" customWidth="1"/>
    <col min="1806" max="1813" width="0" style="266" hidden="1" customWidth="1"/>
    <col min="1814" max="1814" width="10" style="266" customWidth="1"/>
    <col min="1815" max="1816" width="8.7265625" style="266" customWidth="1"/>
    <col min="1817" max="1820" width="7.7265625" style="266" customWidth="1"/>
    <col min="1821" max="1821" width="8.7265625" style="266" customWidth="1"/>
    <col min="1822" max="1825" width="0" style="266" hidden="1" customWidth="1"/>
    <col min="1826" max="1826" width="7.7265625" style="266" customWidth="1"/>
    <col min="1827" max="1834" width="0" style="266" hidden="1" customWidth="1"/>
    <col min="1835" max="1835" width="8.453125" style="266" customWidth="1"/>
    <col min="1836" max="1836" width="9" style="266" customWidth="1"/>
    <col min="1837" max="1838" width="7.7265625" style="266" customWidth="1"/>
    <col min="1839" max="1839" width="7.54296875" style="266" customWidth="1"/>
    <col min="1840" max="1842" width="0" style="266" hidden="1" customWidth="1"/>
    <col min="1843" max="2048" width="9.1796875" style="266"/>
    <col min="2049" max="2049" width="4.81640625" style="266" customWidth="1"/>
    <col min="2050" max="2050" width="18.54296875" style="266" customWidth="1"/>
    <col min="2051" max="2056" width="7.7265625" style="266" customWidth="1"/>
    <col min="2057" max="2060" width="0" style="266" hidden="1" customWidth="1"/>
    <col min="2061" max="2061" width="7.7265625" style="266" customWidth="1"/>
    <col min="2062" max="2069" width="0" style="266" hidden="1" customWidth="1"/>
    <col min="2070" max="2070" width="10" style="266" customWidth="1"/>
    <col min="2071" max="2072" width="8.7265625" style="266" customWidth="1"/>
    <col min="2073" max="2076" width="7.7265625" style="266" customWidth="1"/>
    <col min="2077" max="2077" width="8.7265625" style="266" customWidth="1"/>
    <col min="2078" max="2081" width="0" style="266" hidden="1" customWidth="1"/>
    <col min="2082" max="2082" width="7.7265625" style="266" customWidth="1"/>
    <col min="2083" max="2090" width="0" style="266" hidden="1" customWidth="1"/>
    <col min="2091" max="2091" width="8.453125" style="266" customWidth="1"/>
    <col min="2092" max="2092" width="9" style="266" customWidth="1"/>
    <col min="2093" max="2094" width="7.7265625" style="266" customWidth="1"/>
    <col min="2095" max="2095" width="7.54296875" style="266" customWidth="1"/>
    <col min="2096" max="2098" width="0" style="266" hidden="1" customWidth="1"/>
    <col min="2099" max="2304" width="9.1796875" style="266"/>
    <col min="2305" max="2305" width="4.81640625" style="266" customWidth="1"/>
    <col min="2306" max="2306" width="18.54296875" style="266" customWidth="1"/>
    <col min="2307" max="2312" width="7.7265625" style="266" customWidth="1"/>
    <col min="2313" max="2316" width="0" style="266" hidden="1" customWidth="1"/>
    <col min="2317" max="2317" width="7.7265625" style="266" customWidth="1"/>
    <col min="2318" max="2325" width="0" style="266" hidden="1" customWidth="1"/>
    <col min="2326" max="2326" width="10" style="266" customWidth="1"/>
    <col min="2327" max="2328" width="8.7265625" style="266" customWidth="1"/>
    <col min="2329" max="2332" width="7.7265625" style="266" customWidth="1"/>
    <col min="2333" max="2333" width="8.7265625" style="266" customWidth="1"/>
    <col min="2334" max="2337" width="0" style="266" hidden="1" customWidth="1"/>
    <col min="2338" max="2338" width="7.7265625" style="266" customWidth="1"/>
    <col min="2339" max="2346" width="0" style="266" hidden="1" customWidth="1"/>
    <col min="2347" max="2347" width="8.453125" style="266" customWidth="1"/>
    <col min="2348" max="2348" width="9" style="266" customWidth="1"/>
    <col min="2349" max="2350" width="7.7265625" style="266" customWidth="1"/>
    <col min="2351" max="2351" width="7.54296875" style="266" customWidth="1"/>
    <col min="2352" max="2354" width="0" style="266" hidden="1" customWidth="1"/>
    <col min="2355" max="2560" width="9.1796875" style="266"/>
    <col min="2561" max="2561" width="4.81640625" style="266" customWidth="1"/>
    <col min="2562" max="2562" width="18.54296875" style="266" customWidth="1"/>
    <col min="2563" max="2568" width="7.7265625" style="266" customWidth="1"/>
    <col min="2569" max="2572" width="0" style="266" hidden="1" customWidth="1"/>
    <col min="2573" max="2573" width="7.7265625" style="266" customWidth="1"/>
    <col min="2574" max="2581" width="0" style="266" hidden="1" customWidth="1"/>
    <col min="2582" max="2582" width="10" style="266" customWidth="1"/>
    <col min="2583" max="2584" width="8.7265625" style="266" customWidth="1"/>
    <col min="2585" max="2588" width="7.7265625" style="266" customWidth="1"/>
    <col min="2589" max="2589" width="8.7265625" style="266" customWidth="1"/>
    <col min="2590" max="2593" width="0" style="266" hidden="1" customWidth="1"/>
    <col min="2594" max="2594" width="7.7265625" style="266" customWidth="1"/>
    <col min="2595" max="2602" width="0" style="266" hidden="1" customWidth="1"/>
    <col min="2603" max="2603" width="8.453125" style="266" customWidth="1"/>
    <col min="2604" max="2604" width="9" style="266" customWidth="1"/>
    <col min="2605" max="2606" width="7.7265625" style="266" customWidth="1"/>
    <col min="2607" max="2607" width="7.54296875" style="266" customWidth="1"/>
    <col min="2608" max="2610" width="0" style="266" hidden="1" customWidth="1"/>
    <col min="2611" max="2816" width="9.1796875" style="266"/>
    <col min="2817" max="2817" width="4.81640625" style="266" customWidth="1"/>
    <col min="2818" max="2818" width="18.54296875" style="266" customWidth="1"/>
    <col min="2819" max="2824" width="7.7265625" style="266" customWidth="1"/>
    <col min="2825" max="2828" width="0" style="266" hidden="1" customWidth="1"/>
    <col min="2829" max="2829" width="7.7265625" style="266" customWidth="1"/>
    <col min="2830" max="2837" width="0" style="266" hidden="1" customWidth="1"/>
    <col min="2838" max="2838" width="10" style="266" customWidth="1"/>
    <col min="2839" max="2840" width="8.7265625" style="266" customWidth="1"/>
    <col min="2841" max="2844" width="7.7265625" style="266" customWidth="1"/>
    <col min="2845" max="2845" width="8.7265625" style="266" customWidth="1"/>
    <col min="2846" max="2849" width="0" style="266" hidden="1" customWidth="1"/>
    <col min="2850" max="2850" width="7.7265625" style="266" customWidth="1"/>
    <col min="2851" max="2858" width="0" style="266" hidden="1" customWidth="1"/>
    <col min="2859" max="2859" width="8.453125" style="266" customWidth="1"/>
    <col min="2860" max="2860" width="9" style="266" customWidth="1"/>
    <col min="2861" max="2862" width="7.7265625" style="266" customWidth="1"/>
    <col min="2863" max="2863" width="7.54296875" style="266" customWidth="1"/>
    <col min="2864" max="2866" width="0" style="266" hidden="1" customWidth="1"/>
    <col min="2867" max="3072" width="9.1796875" style="266"/>
    <col min="3073" max="3073" width="4.81640625" style="266" customWidth="1"/>
    <col min="3074" max="3074" width="18.54296875" style="266" customWidth="1"/>
    <col min="3075" max="3080" width="7.7265625" style="266" customWidth="1"/>
    <col min="3081" max="3084" width="0" style="266" hidden="1" customWidth="1"/>
    <col min="3085" max="3085" width="7.7265625" style="266" customWidth="1"/>
    <col min="3086" max="3093" width="0" style="266" hidden="1" customWidth="1"/>
    <col min="3094" max="3094" width="10" style="266" customWidth="1"/>
    <col min="3095" max="3096" width="8.7265625" style="266" customWidth="1"/>
    <col min="3097" max="3100" width="7.7265625" style="266" customWidth="1"/>
    <col min="3101" max="3101" width="8.7265625" style="266" customWidth="1"/>
    <col min="3102" max="3105" width="0" style="266" hidden="1" customWidth="1"/>
    <col min="3106" max="3106" width="7.7265625" style="266" customWidth="1"/>
    <col min="3107" max="3114" width="0" style="266" hidden="1" customWidth="1"/>
    <col min="3115" max="3115" width="8.453125" style="266" customWidth="1"/>
    <col min="3116" max="3116" width="9" style="266" customWidth="1"/>
    <col min="3117" max="3118" width="7.7265625" style="266" customWidth="1"/>
    <col min="3119" max="3119" width="7.54296875" style="266" customWidth="1"/>
    <col min="3120" max="3122" width="0" style="266" hidden="1" customWidth="1"/>
    <col min="3123" max="3328" width="9.1796875" style="266"/>
    <col min="3329" max="3329" width="4.81640625" style="266" customWidth="1"/>
    <col min="3330" max="3330" width="18.54296875" style="266" customWidth="1"/>
    <col min="3331" max="3336" width="7.7265625" style="266" customWidth="1"/>
    <col min="3337" max="3340" width="0" style="266" hidden="1" customWidth="1"/>
    <col min="3341" max="3341" width="7.7265625" style="266" customWidth="1"/>
    <col min="3342" max="3349" width="0" style="266" hidden="1" customWidth="1"/>
    <col min="3350" max="3350" width="10" style="266" customWidth="1"/>
    <col min="3351" max="3352" width="8.7265625" style="266" customWidth="1"/>
    <col min="3353" max="3356" width="7.7265625" style="266" customWidth="1"/>
    <col min="3357" max="3357" width="8.7265625" style="266" customWidth="1"/>
    <col min="3358" max="3361" width="0" style="266" hidden="1" customWidth="1"/>
    <col min="3362" max="3362" width="7.7265625" style="266" customWidth="1"/>
    <col min="3363" max="3370" width="0" style="266" hidden="1" customWidth="1"/>
    <col min="3371" max="3371" width="8.453125" style="266" customWidth="1"/>
    <col min="3372" max="3372" width="9" style="266" customWidth="1"/>
    <col min="3373" max="3374" width="7.7265625" style="266" customWidth="1"/>
    <col min="3375" max="3375" width="7.54296875" style="266" customWidth="1"/>
    <col min="3376" max="3378" width="0" style="266" hidden="1" customWidth="1"/>
    <col min="3379" max="3584" width="9.1796875" style="266"/>
    <col min="3585" max="3585" width="4.81640625" style="266" customWidth="1"/>
    <col min="3586" max="3586" width="18.54296875" style="266" customWidth="1"/>
    <col min="3587" max="3592" width="7.7265625" style="266" customWidth="1"/>
    <col min="3593" max="3596" width="0" style="266" hidden="1" customWidth="1"/>
    <col min="3597" max="3597" width="7.7265625" style="266" customWidth="1"/>
    <col min="3598" max="3605" width="0" style="266" hidden="1" customWidth="1"/>
    <col min="3606" max="3606" width="10" style="266" customWidth="1"/>
    <col min="3607" max="3608" width="8.7265625" style="266" customWidth="1"/>
    <col min="3609" max="3612" width="7.7265625" style="266" customWidth="1"/>
    <col min="3613" max="3613" width="8.7265625" style="266" customWidth="1"/>
    <col min="3614" max="3617" width="0" style="266" hidden="1" customWidth="1"/>
    <col min="3618" max="3618" width="7.7265625" style="266" customWidth="1"/>
    <col min="3619" max="3626" width="0" style="266" hidden="1" customWidth="1"/>
    <col min="3627" max="3627" width="8.453125" style="266" customWidth="1"/>
    <col min="3628" max="3628" width="9" style="266" customWidth="1"/>
    <col min="3629" max="3630" width="7.7265625" style="266" customWidth="1"/>
    <col min="3631" max="3631" width="7.54296875" style="266" customWidth="1"/>
    <col min="3632" max="3634" width="0" style="266" hidden="1" customWidth="1"/>
    <col min="3635" max="3840" width="9.1796875" style="266"/>
    <col min="3841" max="3841" width="4.81640625" style="266" customWidth="1"/>
    <col min="3842" max="3842" width="18.54296875" style="266" customWidth="1"/>
    <col min="3843" max="3848" width="7.7265625" style="266" customWidth="1"/>
    <col min="3849" max="3852" width="0" style="266" hidden="1" customWidth="1"/>
    <col min="3853" max="3853" width="7.7265625" style="266" customWidth="1"/>
    <col min="3854" max="3861" width="0" style="266" hidden="1" customWidth="1"/>
    <col min="3862" max="3862" width="10" style="266" customWidth="1"/>
    <col min="3863" max="3864" width="8.7265625" style="266" customWidth="1"/>
    <col min="3865" max="3868" width="7.7265625" style="266" customWidth="1"/>
    <col min="3869" max="3869" width="8.7265625" style="266" customWidth="1"/>
    <col min="3870" max="3873" width="0" style="266" hidden="1" customWidth="1"/>
    <col min="3874" max="3874" width="7.7265625" style="266" customWidth="1"/>
    <col min="3875" max="3882" width="0" style="266" hidden="1" customWidth="1"/>
    <col min="3883" max="3883" width="8.453125" style="266" customWidth="1"/>
    <col min="3884" max="3884" width="9" style="266" customWidth="1"/>
    <col min="3885" max="3886" width="7.7265625" style="266" customWidth="1"/>
    <col min="3887" max="3887" width="7.54296875" style="266" customWidth="1"/>
    <col min="3888" max="3890" width="0" style="266" hidden="1" customWidth="1"/>
    <col min="3891" max="4096" width="9.1796875" style="266"/>
    <col min="4097" max="4097" width="4.81640625" style="266" customWidth="1"/>
    <col min="4098" max="4098" width="18.54296875" style="266" customWidth="1"/>
    <col min="4099" max="4104" width="7.7265625" style="266" customWidth="1"/>
    <col min="4105" max="4108" width="0" style="266" hidden="1" customWidth="1"/>
    <col min="4109" max="4109" width="7.7265625" style="266" customWidth="1"/>
    <col min="4110" max="4117" width="0" style="266" hidden="1" customWidth="1"/>
    <col min="4118" max="4118" width="10" style="266" customWidth="1"/>
    <col min="4119" max="4120" width="8.7265625" style="266" customWidth="1"/>
    <col min="4121" max="4124" width="7.7265625" style="266" customWidth="1"/>
    <col min="4125" max="4125" width="8.7265625" style="266" customWidth="1"/>
    <col min="4126" max="4129" width="0" style="266" hidden="1" customWidth="1"/>
    <col min="4130" max="4130" width="7.7265625" style="266" customWidth="1"/>
    <col min="4131" max="4138" width="0" style="266" hidden="1" customWidth="1"/>
    <col min="4139" max="4139" width="8.453125" style="266" customWidth="1"/>
    <col min="4140" max="4140" width="9" style="266" customWidth="1"/>
    <col min="4141" max="4142" width="7.7265625" style="266" customWidth="1"/>
    <col min="4143" max="4143" width="7.54296875" style="266" customWidth="1"/>
    <col min="4144" max="4146" width="0" style="266" hidden="1" customWidth="1"/>
    <col min="4147" max="4352" width="9.1796875" style="266"/>
    <col min="4353" max="4353" width="4.81640625" style="266" customWidth="1"/>
    <col min="4354" max="4354" width="18.54296875" style="266" customWidth="1"/>
    <col min="4355" max="4360" width="7.7265625" style="266" customWidth="1"/>
    <col min="4361" max="4364" width="0" style="266" hidden="1" customWidth="1"/>
    <col min="4365" max="4365" width="7.7265625" style="266" customWidth="1"/>
    <col min="4366" max="4373" width="0" style="266" hidden="1" customWidth="1"/>
    <col min="4374" max="4374" width="10" style="266" customWidth="1"/>
    <col min="4375" max="4376" width="8.7265625" style="266" customWidth="1"/>
    <col min="4377" max="4380" width="7.7265625" style="266" customWidth="1"/>
    <col min="4381" max="4381" width="8.7265625" style="266" customWidth="1"/>
    <col min="4382" max="4385" width="0" style="266" hidden="1" customWidth="1"/>
    <col min="4386" max="4386" width="7.7265625" style="266" customWidth="1"/>
    <col min="4387" max="4394" width="0" style="266" hidden="1" customWidth="1"/>
    <col min="4395" max="4395" width="8.453125" style="266" customWidth="1"/>
    <col min="4396" max="4396" width="9" style="266" customWidth="1"/>
    <col min="4397" max="4398" width="7.7265625" style="266" customWidth="1"/>
    <col min="4399" max="4399" width="7.54296875" style="266" customWidth="1"/>
    <col min="4400" max="4402" width="0" style="266" hidden="1" customWidth="1"/>
    <col min="4403" max="4608" width="9.1796875" style="266"/>
    <col min="4609" max="4609" width="4.81640625" style="266" customWidth="1"/>
    <col min="4610" max="4610" width="18.54296875" style="266" customWidth="1"/>
    <col min="4611" max="4616" width="7.7265625" style="266" customWidth="1"/>
    <col min="4617" max="4620" width="0" style="266" hidden="1" customWidth="1"/>
    <col min="4621" max="4621" width="7.7265625" style="266" customWidth="1"/>
    <col min="4622" max="4629" width="0" style="266" hidden="1" customWidth="1"/>
    <col min="4630" max="4630" width="10" style="266" customWidth="1"/>
    <col min="4631" max="4632" width="8.7265625" style="266" customWidth="1"/>
    <col min="4633" max="4636" width="7.7265625" style="266" customWidth="1"/>
    <col min="4637" max="4637" width="8.7265625" style="266" customWidth="1"/>
    <col min="4638" max="4641" width="0" style="266" hidden="1" customWidth="1"/>
    <col min="4642" max="4642" width="7.7265625" style="266" customWidth="1"/>
    <col min="4643" max="4650" width="0" style="266" hidden="1" customWidth="1"/>
    <col min="4651" max="4651" width="8.453125" style="266" customWidth="1"/>
    <col min="4652" max="4652" width="9" style="266" customWidth="1"/>
    <col min="4653" max="4654" width="7.7265625" style="266" customWidth="1"/>
    <col min="4655" max="4655" width="7.54296875" style="266" customWidth="1"/>
    <col min="4656" max="4658" width="0" style="266" hidden="1" customWidth="1"/>
    <col min="4659" max="4864" width="9.1796875" style="266"/>
    <col min="4865" max="4865" width="4.81640625" style="266" customWidth="1"/>
    <col min="4866" max="4866" width="18.54296875" style="266" customWidth="1"/>
    <col min="4867" max="4872" width="7.7265625" style="266" customWidth="1"/>
    <col min="4873" max="4876" width="0" style="266" hidden="1" customWidth="1"/>
    <col min="4877" max="4877" width="7.7265625" style="266" customWidth="1"/>
    <col min="4878" max="4885" width="0" style="266" hidden="1" customWidth="1"/>
    <col min="4886" max="4886" width="10" style="266" customWidth="1"/>
    <col min="4887" max="4888" width="8.7265625" style="266" customWidth="1"/>
    <col min="4889" max="4892" width="7.7265625" style="266" customWidth="1"/>
    <col min="4893" max="4893" width="8.7265625" style="266" customWidth="1"/>
    <col min="4894" max="4897" width="0" style="266" hidden="1" customWidth="1"/>
    <col min="4898" max="4898" width="7.7265625" style="266" customWidth="1"/>
    <col min="4899" max="4906" width="0" style="266" hidden="1" customWidth="1"/>
    <col min="4907" max="4907" width="8.453125" style="266" customWidth="1"/>
    <col min="4908" max="4908" width="9" style="266" customWidth="1"/>
    <col min="4909" max="4910" width="7.7265625" style="266" customWidth="1"/>
    <col min="4911" max="4911" width="7.54296875" style="266" customWidth="1"/>
    <col min="4912" max="4914" width="0" style="266" hidden="1" customWidth="1"/>
    <col min="4915" max="5120" width="9.1796875" style="266"/>
    <col min="5121" max="5121" width="4.81640625" style="266" customWidth="1"/>
    <col min="5122" max="5122" width="18.54296875" style="266" customWidth="1"/>
    <col min="5123" max="5128" width="7.7265625" style="266" customWidth="1"/>
    <col min="5129" max="5132" width="0" style="266" hidden="1" customWidth="1"/>
    <col min="5133" max="5133" width="7.7265625" style="266" customWidth="1"/>
    <col min="5134" max="5141" width="0" style="266" hidden="1" customWidth="1"/>
    <col min="5142" max="5142" width="10" style="266" customWidth="1"/>
    <col min="5143" max="5144" width="8.7265625" style="266" customWidth="1"/>
    <col min="5145" max="5148" width="7.7265625" style="266" customWidth="1"/>
    <col min="5149" max="5149" width="8.7265625" style="266" customWidth="1"/>
    <col min="5150" max="5153" width="0" style="266" hidden="1" customWidth="1"/>
    <col min="5154" max="5154" width="7.7265625" style="266" customWidth="1"/>
    <col min="5155" max="5162" width="0" style="266" hidden="1" customWidth="1"/>
    <col min="5163" max="5163" width="8.453125" style="266" customWidth="1"/>
    <col min="5164" max="5164" width="9" style="266" customWidth="1"/>
    <col min="5165" max="5166" width="7.7265625" style="266" customWidth="1"/>
    <col min="5167" max="5167" width="7.54296875" style="266" customWidth="1"/>
    <col min="5168" max="5170" width="0" style="266" hidden="1" customWidth="1"/>
    <col min="5171" max="5376" width="9.1796875" style="266"/>
    <col min="5377" max="5377" width="4.81640625" style="266" customWidth="1"/>
    <col min="5378" max="5378" width="18.54296875" style="266" customWidth="1"/>
    <col min="5379" max="5384" width="7.7265625" style="266" customWidth="1"/>
    <col min="5385" max="5388" width="0" style="266" hidden="1" customWidth="1"/>
    <col min="5389" max="5389" width="7.7265625" style="266" customWidth="1"/>
    <col min="5390" max="5397" width="0" style="266" hidden="1" customWidth="1"/>
    <col min="5398" max="5398" width="10" style="266" customWidth="1"/>
    <col min="5399" max="5400" width="8.7265625" style="266" customWidth="1"/>
    <col min="5401" max="5404" width="7.7265625" style="266" customWidth="1"/>
    <col min="5405" max="5405" width="8.7265625" style="266" customWidth="1"/>
    <col min="5406" max="5409" width="0" style="266" hidden="1" customWidth="1"/>
    <col min="5410" max="5410" width="7.7265625" style="266" customWidth="1"/>
    <col min="5411" max="5418" width="0" style="266" hidden="1" customWidth="1"/>
    <col min="5419" max="5419" width="8.453125" style="266" customWidth="1"/>
    <col min="5420" max="5420" width="9" style="266" customWidth="1"/>
    <col min="5421" max="5422" width="7.7265625" style="266" customWidth="1"/>
    <col min="5423" max="5423" width="7.54296875" style="266" customWidth="1"/>
    <col min="5424" max="5426" width="0" style="266" hidden="1" customWidth="1"/>
    <col min="5427" max="5632" width="9.1796875" style="266"/>
    <col min="5633" max="5633" width="4.81640625" style="266" customWidth="1"/>
    <col min="5634" max="5634" width="18.54296875" style="266" customWidth="1"/>
    <col min="5635" max="5640" width="7.7265625" style="266" customWidth="1"/>
    <col min="5641" max="5644" width="0" style="266" hidden="1" customWidth="1"/>
    <col min="5645" max="5645" width="7.7265625" style="266" customWidth="1"/>
    <col min="5646" max="5653" width="0" style="266" hidden="1" customWidth="1"/>
    <col min="5654" max="5654" width="10" style="266" customWidth="1"/>
    <col min="5655" max="5656" width="8.7265625" style="266" customWidth="1"/>
    <col min="5657" max="5660" width="7.7265625" style="266" customWidth="1"/>
    <col min="5661" max="5661" width="8.7265625" style="266" customWidth="1"/>
    <col min="5662" max="5665" width="0" style="266" hidden="1" customWidth="1"/>
    <col min="5666" max="5666" width="7.7265625" style="266" customWidth="1"/>
    <col min="5667" max="5674" width="0" style="266" hidden="1" customWidth="1"/>
    <col min="5675" max="5675" width="8.453125" style="266" customWidth="1"/>
    <col min="5676" max="5676" width="9" style="266" customWidth="1"/>
    <col min="5677" max="5678" width="7.7265625" style="266" customWidth="1"/>
    <col min="5679" max="5679" width="7.54296875" style="266" customWidth="1"/>
    <col min="5680" max="5682" width="0" style="266" hidden="1" customWidth="1"/>
    <col min="5683" max="5888" width="9.1796875" style="266"/>
    <col min="5889" max="5889" width="4.81640625" style="266" customWidth="1"/>
    <col min="5890" max="5890" width="18.54296875" style="266" customWidth="1"/>
    <col min="5891" max="5896" width="7.7265625" style="266" customWidth="1"/>
    <col min="5897" max="5900" width="0" style="266" hidden="1" customWidth="1"/>
    <col min="5901" max="5901" width="7.7265625" style="266" customWidth="1"/>
    <col min="5902" max="5909" width="0" style="266" hidden="1" customWidth="1"/>
    <col min="5910" max="5910" width="10" style="266" customWidth="1"/>
    <col min="5911" max="5912" width="8.7265625" style="266" customWidth="1"/>
    <col min="5913" max="5916" width="7.7265625" style="266" customWidth="1"/>
    <col min="5917" max="5917" width="8.7265625" style="266" customWidth="1"/>
    <col min="5918" max="5921" width="0" style="266" hidden="1" customWidth="1"/>
    <col min="5922" max="5922" width="7.7265625" style="266" customWidth="1"/>
    <col min="5923" max="5930" width="0" style="266" hidden="1" customWidth="1"/>
    <col min="5931" max="5931" width="8.453125" style="266" customWidth="1"/>
    <col min="5932" max="5932" width="9" style="266" customWidth="1"/>
    <col min="5933" max="5934" width="7.7265625" style="266" customWidth="1"/>
    <col min="5935" max="5935" width="7.54296875" style="266" customWidth="1"/>
    <col min="5936" max="5938" width="0" style="266" hidden="1" customWidth="1"/>
    <col min="5939" max="6144" width="9.1796875" style="266"/>
    <col min="6145" max="6145" width="4.81640625" style="266" customWidth="1"/>
    <col min="6146" max="6146" width="18.54296875" style="266" customWidth="1"/>
    <col min="6147" max="6152" width="7.7265625" style="266" customWidth="1"/>
    <col min="6153" max="6156" width="0" style="266" hidden="1" customWidth="1"/>
    <col min="6157" max="6157" width="7.7265625" style="266" customWidth="1"/>
    <col min="6158" max="6165" width="0" style="266" hidden="1" customWidth="1"/>
    <col min="6166" max="6166" width="10" style="266" customWidth="1"/>
    <col min="6167" max="6168" width="8.7265625" style="266" customWidth="1"/>
    <col min="6169" max="6172" width="7.7265625" style="266" customWidth="1"/>
    <col min="6173" max="6173" width="8.7265625" style="266" customWidth="1"/>
    <col min="6174" max="6177" width="0" style="266" hidden="1" customWidth="1"/>
    <col min="6178" max="6178" width="7.7265625" style="266" customWidth="1"/>
    <col min="6179" max="6186" width="0" style="266" hidden="1" customWidth="1"/>
    <col min="6187" max="6187" width="8.453125" style="266" customWidth="1"/>
    <col min="6188" max="6188" width="9" style="266" customWidth="1"/>
    <col min="6189" max="6190" width="7.7265625" style="266" customWidth="1"/>
    <col min="6191" max="6191" width="7.54296875" style="266" customWidth="1"/>
    <col min="6192" max="6194" width="0" style="266" hidden="1" customWidth="1"/>
    <col min="6195" max="6400" width="9.1796875" style="266"/>
    <col min="6401" max="6401" width="4.81640625" style="266" customWidth="1"/>
    <col min="6402" max="6402" width="18.54296875" style="266" customWidth="1"/>
    <col min="6403" max="6408" width="7.7265625" style="266" customWidth="1"/>
    <col min="6409" max="6412" width="0" style="266" hidden="1" customWidth="1"/>
    <col min="6413" max="6413" width="7.7265625" style="266" customWidth="1"/>
    <col min="6414" max="6421" width="0" style="266" hidden="1" customWidth="1"/>
    <col min="6422" max="6422" width="10" style="266" customWidth="1"/>
    <col min="6423" max="6424" width="8.7265625" style="266" customWidth="1"/>
    <col min="6425" max="6428" width="7.7265625" style="266" customWidth="1"/>
    <col min="6429" max="6429" width="8.7265625" style="266" customWidth="1"/>
    <col min="6430" max="6433" width="0" style="266" hidden="1" customWidth="1"/>
    <col min="6434" max="6434" width="7.7265625" style="266" customWidth="1"/>
    <col min="6435" max="6442" width="0" style="266" hidden="1" customWidth="1"/>
    <col min="6443" max="6443" width="8.453125" style="266" customWidth="1"/>
    <col min="6444" max="6444" width="9" style="266" customWidth="1"/>
    <col min="6445" max="6446" width="7.7265625" style="266" customWidth="1"/>
    <col min="6447" max="6447" width="7.54296875" style="266" customWidth="1"/>
    <col min="6448" max="6450" width="0" style="266" hidden="1" customWidth="1"/>
    <col min="6451" max="6656" width="9.1796875" style="266"/>
    <col min="6657" max="6657" width="4.81640625" style="266" customWidth="1"/>
    <col min="6658" max="6658" width="18.54296875" style="266" customWidth="1"/>
    <col min="6659" max="6664" width="7.7265625" style="266" customWidth="1"/>
    <col min="6665" max="6668" width="0" style="266" hidden="1" customWidth="1"/>
    <col min="6669" max="6669" width="7.7265625" style="266" customWidth="1"/>
    <col min="6670" max="6677" width="0" style="266" hidden="1" customWidth="1"/>
    <col min="6678" max="6678" width="10" style="266" customWidth="1"/>
    <col min="6679" max="6680" width="8.7265625" style="266" customWidth="1"/>
    <col min="6681" max="6684" width="7.7265625" style="266" customWidth="1"/>
    <col min="6685" max="6685" width="8.7265625" style="266" customWidth="1"/>
    <col min="6686" max="6689" width="0" style="266" hidden="1" customWidth="1"/>
    <col min="6690" max="6690" width="7.7265625" style="266" customWidth="1"/>
    <col min="6691" max="6698" width="0" style="266" hidden="1" customWidth="1"/>
    <col min="6699" max="6699" width="8.453125" style="266" customWidth="1"/>
    <col min="6700" max="6700" width="9" style="266" customWidth="1"/>
    <col min="6701" max="6702" width="7.7265625" style="266" customWidth="1"/>
    <col min="6703" max="6703" width="7.54296875" style="266" customWidth="1"/>
    <col min="6704" max="6706" width="0" style="266" hidden="1" customWidth="1"/>
    <col min="6707" max="6912" width="9.1796875" style="266"/>
    <col min="6913" max="6913" width="4.81640625" style="266" customWidth="1"/>
    <col min="6914" max="6914" width="18.54296875" style="266" customWidth="1"/>
    <col min="6915" max="6920" width="7.7265625" style="266" customWidth="1"/>
    <col min="6921" max="6924" width="0" style="266" hidden="1" customWidth="1"/>
    <col min="6925" max="6925" width="7.7265625" style="266" customWidth="1"/>
    <col min="6926" max="6933" width="0" style="266" hidden="1" customWidth="1"/>
    <col min="6934" max="6934" width="10" style="266" customWidth="1"/>
    <col min="6935" max="6936" width="8.7265625" style="266" customWidth="1"/>
    <col min="6937" max="6940" width="7.7265625" style="266" customWidth="1"/>
    <col min="6941" max="6941" width="8.7265625" style="266" customWidth="1"/>
    <col min="6942" max="6945" width="0" style="266" hidden="1" customWidth="1"/>
    <col min="6946" max="6946" width="7.7265625" style="266" customWidth="1"/>
    <col min="6947" max="6954" width="0" style="266" hidden="1" customWidth="1"/>
    <col min="6955" max="6955" width="8.453125" style="266" customWidth="1"/>
    <col min="6956" max="6956" width="9" style="266" customWidth="1"/>
    <col min="6957" max="6958" width="7.7265625" style="266" customWidth="1"/>
    <col min="6959" max="6959" width="7.54296875" style="266" customWidth="1"/>
    <col min="6960" max="6962" width="0" style="266" hidden="1" customWidth="1"/>
    <col min="6963" max="7168" width="9.1796875" style="266"/>
    <col min="7169" max="7169" width="4.81640625" style="266" customWidth="1"/>
    <col min="7170" max="7170" width="18.54296875" style="266" customWidth="1"/>
    <col min="7171" max="7176" width="7.7265625" style="266" customWidth="1"/>
    <col min="7177" max="7180" width="0" style="266" hidden="1" customWidth="1"/>
    <col min="7181" max="7181" width="7.7265625" style="266" customWidth="1"/>
    <col min="7182" max="7189" width="0" style="266" hidden="1" customWidth="1"/>
    <col min="7190" max="7190" width="10" style="266" customWidth="1"/>
    <col min="7191" max="7192" width="8.7265625" style="266" customWidth="1"/>
    <col min="7193" max="7196" width="7.7265625" style="266" customWidth="1"/>
    <col min="7197" max="7197" width="8.7265625" style="266" customWidth="1"/>
    <col min="7198" max="7201" width="0" style="266" hidden="1" customWidth="1"/>
    <col min="7202" max="7202" width="7.7265625" style="266" customWidth="1"/>
    <col min="7203" max="7210" width="0" style="266" hidden="1" customWidth="1"/>
    <col min="7211" max="7211" width="8.453125" style="266" customWidth="1"/>
    <col min="7212" max="7212" width="9" style="266" customWidth="1"/>
    <col min="7213" max="7214" width="7.7265625" style="266" customWidth="1"/>
    <col min="7215" max="7215" width="7.54296875" style="266" customWidth="1"/>
    <col min="7216" max="7218" width="0" style="266" hidden="1" customWidth="1"/>
    <col min="7219" max="7424" width="9.1796875" style="266"/>
    <col min="7425" max="7425" width="4.81640625" style="266" customWidth="1"/>
    <col min="7426" max="7426" width="18.54296875" style="266" customWidth="1"/>
    <col min="7427" max="7432" width="7.7265625" style="266" customWidth="1"/>
    <col min="7433" max="7436" width="0" style="266" hidden="1" customWidth="1"/>
    <col min="7437" max="7437" width="7.7265625" style="266" customWidth="1"/>
    <col min="7438" max="7445" width="0" style="266" hidden="1" customWidth="1"/>
    <col min="7446" max="7446" width="10" style="266" customWidth="1"/>
    <col min="7447" max="7448" width="8.7265625" style="266" customWidth="1"/>
    <col min="7449" max="7452" width="7.7265625" style="266" customWidth="1"/>
    <col min="7453" max="7453" width="8.7265625" style="266" customWidth="1"/>
    <col min="7454" max="7457" width="0" style="266" hidden="1" customWidth="1"/>
    <col min="7458" max="7458" width="7.7265625" style="266" customWidth="1"/>
    <col min="7459" max="7466" width="0" style="266" hidden="1" customWidth="1"/>
    <col min="7467" max="7467" width="8.453125" style="266" customWidth="1"/>
    <col min="7468" max="7468" width="9" style="266" customWidth="1"/>
    <col min="7469" max="7470" width="7.7265625" style="266" customWidth="1"/>
    <col min="7471" max="7471" width="7.54296875" style="266" customWidth="1"/>
    <col min="7472" max="7474" width="0" style="266" hidden="1" customWidth="1"/>
    <col min="7475" max="7680" width="9.1796875" style="266"/>
    <col min="7681" max="7681" width="4.81640625" style="266" customWidth="1"/>
    <col min="7682" max="7682" width="18.54296875" style="266" customWidth="1"/>
    <col min="7683" max="7688" width="7.7265625" style="266" customWidth="1"/>
    <col min="7689" max="7692" width="0" style="266" hidden="1" customWidth="1"/>
    <col min="7693" max="7693" width="7.7265625" style="266" customWidth="1"/>
    <col min="7694" max="7701" width="0" style="266" hidden="1" customWidth="1"/>
    <col min="7702" max="7702" width="10" style="266" customWidth="1"/>
    <col min="7703" max="7704" width="8.7265625" style="266" customWidth="1"/>
    <col min="7705" max="7708" width="7.7265625" style="266" customWidth="1"/>
    <col min="7709" max="7709" width="8.7265625" style="266" customWidth="1"/>
    <col min="7710" max="7713" width="0" style="266" hidden="1" customWidth="1"/>
    <col min="7714" max="7714" width="7.7265625" style="266" customWidth="1"/>
    <col min="7715" max="7722" width="0" style="266" hidden="1" customWidth="1"/>
    <col min="7723" max="7723" width="8.453125" style="266" customWidth="1"/>
    <col min="7724" max="7724" width="9" style="266" customWidth="1"/>
    <col min="7725" max="7726" width="7.7265625" style="266" customWidth="1"/>
    <col min="7727" max="7727" width="7.54296875" style="266" customWidth="1"/>
    <col min="7728" max="7730" width="0" style="266" hidden="1" customWidth="1"/>
    <col min="7731" max="7936" width="9.1796875" style="266"/>
    <col min="7937" max="7937" width="4.81640625" style="266" customWidth="1"/>
    <col min="7938" max="7938" width="18.54296875" style="266" customWidth="1"/>
    <col min="7939" max="7944" width="7.7265625" style="266" customWidth="1"/>
    <col min="7945" max="7948" width="0" style="266" hidden="1" customWidth="1"/>
    <col min="7949" max="7949" width="7.7265625" style="266" customWidth="1"/>
    <col min="7950" max="7957" width="0" style="266" hidden="1" customWidth="1"/>
    <col min="7958" max="7958" width="10" style="266" customWidth="1"/>
    <col min="7959" max="7960" width="8.7265625" style="266" customWidth="1"/>
    <col min="7961" max="7964" width="7.7265625" style="266" customWidth="1"/>
    <col min="7965" max="7965" width="8.7265625" style="266" customWidth="1"/>
    <col min="7966" max="7969" width="0" style="266" hidden="1" customWidth="1"/>
    <col min="7970" max="7970" width="7.7265625" style="266" customWidth="1"/>
    <col min="7971" max="7978" width="0" style="266" hidden="1" customWidth="1"/>
    <col min="7979" max="7979" width="8.453125" style="266" customWidth="1"/>
    <col min="7980" max="7980" width="9" style="266" customWidth="1"/>
    <col min="7981" max="7982" width="7.7265625" style="266" customWidth="1"/>
    <col min="7983" max="7983" width="7.54296875" style="266" customWidth="1"/>
    <col min="7984" max="7986" width="0" style="266" hidden="1" customWidth="1"/>
    <col min="7987" max="8192" width="9.1796875" style="266"/>
    <col min="8193" max="8193" width="4.81640625" style="266" customWidth="1"/>
    <col min="8194" max="8194" width="18.54296875" style="266" customWidth="1"/>
    <col min="8195" max="8200" width="7.7265625" style="266" customWidth="1"/>
    <col min="8201" max="8204" width="0" style="266" hidden="1" customWidth="1"/>
    <col min="8205" max="8205" width="7.7265625" style="266" customWidth="1"/>
    <col min="8206" max="8213" width="0" style="266" hidden="1" customWidth="1"/>
    <col min="8214" max="8214" width="10" style="266" customWidth="1"/>
    <col min="8215" max="8216" width="8.7265625" style="266" customWidth="1"/>
    <col min="8217" max="8220" width="7.7265625" style="266" customWidth="1"/>
    <col min="8221" max="8221" width="8.7265625" style="266" customWidth="1"/>
    <col min="8222" max="8225" width="0" style="266" hidden="1" customWidth="1"/>
    <col min="8226" max="8226" width="7.7265625" style="266" customWidth="1"/>
    <col min="8227" max="8234" width="0" style="266" hidden="1" customWidth="1"/>
    <col min="8235" max="8235" width="8.453125" style="266" customWidth="1"/>
    <col min="8236" max="8236" width="9" style="266" customWidth="1"/>
    <col min="8237" max="8238" width="7.7265625" style="266" customWidth="1"/>
    <col min="8239" max="8239" width="7.54296875" style="266" customWidth="1"/>
    <col min="8240" max="8242" width="0" style="266" hidden="1" customWidth="1"/>
    <col min="8243" max="8448" width="9.1796875" style="266"/>
    <col min="8449" max="8449" width="4.81640625" style="266" customWidth="1"/>
    <col min="8450" max="8450" width="18.54296875" style="266" customWidth="1"/>
    <col min="8451" max="8456" width="7.7265625" style="266" customWidth="1"/>
    <col min="8457" max="8460" width="0" style="266" hidden="1" customWidth="1"/>
    <col min="8461" max="8461" width="7.7265625" style="266" customWidth="1"/>
    <col min="8462" max="8469" width="0" style="266" hidden="1" customWidth="1"/>
    <col min="8470" max="8470" width="10" style="266" customWidth="1"/>
    <col min="8471" max="8472" width="8.7265625" style="266" customWidth="1"/>
    <col min="8473" max="8476" width="7.7265625" style="266" customWidth="1"/>
    <col min="8477" max="8477" width="8.7265625" style="266" customWidth="1"/>
    <col min="8478" max="8481" width="0" style="266" hidden="1" customWidth="1"/>
    <col min="8482" max="8482" width="7.7265625" style="266" customWidth="1"/>
    <col min="8483" max="8490" width="0" style="266" hidden="1" customWidth="1"/>
    <col min="8491" max="8491" width="8.453125" style="266" customWidth="1"/>
    <col min="8492" max="8492" width="9" style="266" customWidth="1"/>
    <col min="8493" max="8494" width="7.7265625" style="266" customWidth="1"/>
    <col min="8495" max="8495" width="7.54296875" style="266" customWidth="1"/>
    <col min="8496" max="8498" width="0" style="266" hidden="1" customWidth="1"/>
    <col min="8499" max="8704" width="9.1796875" style="266"/>
    <col min="8705" max="8705" width="4.81640625" style="266" customWidth="1"/>
    <col min="8706" max="8706" width="18.54296875" style="266" customWidth="1"/>
    <col min="8707" max="8712" width="7.7265625" style="266" customWidth="1"/>
    <col min="8713" max="8716" width="0" style="266" hidden="1" customWidth="1"/>
    <col min="8717" max="8717" width="7.7265625" style="266" customWidth="1"/>
    <col min="8718" max="8725" width="0" style="266" hidden="1" customWidth="1"/>
    <col min="8726" max="8726" width="10" style="266" customWidth="1"/>
    <col min="8727" max="8728" width="8.7265625" style="266" customWidth="1"/>
    <col min="8729" max="8732" width="7.7265625" style="266" customWidth="1"/>
    <col min="8733" max="8733" width="8.7265625" style="266" customWidth="1"/>
    <col min="8734" max="8737" width="0" style="266" hidden="1" customWidth="1"/>
    <col min="8738" max="8738" width="7.7265625" style="266" customWidth="1"/>
    <col min="8739" max="8746" width="0" style="266" hidden="1" customWidth="1"/>
    <col min="8747" max="8747" width="8.453125" style="266" customWidth="1"/>
    <col min="8748" max="8748" width="9" style="266" customWidth="1"/>
    <col min="8749" max="8750" width="7.7265625" style="266" customWidth="1"/>
    <col min="8751" max="8751" width="7.54296875" style="266" customWidth="1"/>
    <col min="8752" max="8754" width="0" style="266" hidden="1" customWidth="1"/>
    <col min="8755" max="8960" width="9.1796875" style="266"/>
    <col min="8961" max="8961" width="4.81640625" style="266" customWidth="1"/>
    <col min="8962" max="8962" width="18.54296875" style="266" customWidth="1"/>
    <col min="8963" max="8968" width="7.7265625" style="266" customWidth="1"/>
    <col min="8969" max="8972" width="0" style="266" hidden="1" customWidth="1"/>
    <col min="8973" max="8973" width="7.7265625" style="266" customWidth="1"/>
    <col min="8974" max="8981" width="0" style="266" hidden="1" customWidth="1"/>
    <col min="8982" max="8982" width="10" style="266" customWidth="1"/>
    <col min="8983" max="8984" width="8.7265625" style="266" customWidth="1"/>
    <col min="8985" max="8988" width="7.7265625" style="266" customWidth="1"/>
    <col min="8989" max="8989" width="8.7265625" style="266" customWidth="1"/>
    <col min="8990" max="8993" width="0" style="266" hidden="1" customWidth="1"/>
    <col min="8994" max="8994" width="7.7265625" style="266" customWidth="1"/>
    <col min="8995" max="9002" width="0" style="266" hidden="1" customWidth="1"/>
    <col min="9003" max="9003" width="8.453125" style="266" customWidth="1"/>
    <col min="9004" max="9004" width="9" style="266" customWidth="1"/>
    <col min="9005" max="9006" width="7.7265625" style="266" customWidth="1"/>
    <col min="9007" max="9007" width="7.54296875" style="266" customWidth="1"/>
    <col min="9008" max="9010" width="0" style="266" hidden="1" customWidth="1"/>
    <col min="9011" max="9216" width="9.1796875" style="266"/>
    <col min="9217" max="9217" width="4.81640625" style="266" customWidth="1"/>
    <col min="9218" max="9218" width="18.54296875" style="266" customWidth="1"/>
    <col min="9219" max="9224" width="7.7265625" style="266" customWidth="1"/>
    <col min="9225" max="9228" width="0" style="266" hidden="1" customWidth="1"/>
    <col min="9229" max="9229" width="7.7265625" style="266" customWidth="1"/>
    <col min="9230" max="9237" width="0" style="266" hidden="1" customWidth="1"/>
    <col min="9238" max="9238" width="10" style="266" customWidth="1"/>
    <col min="9239" max="9240" width="8.7265625" style="266" customWidth="1"/>
    <col min="9241" max="9244" width="7.7265625" style="266" customWidth="1"/>
    <col min="9245" max="9245" width="8.7265625" style="266" customWidth="1"/>
    <col min="9246" max="9249" width="0" style="266" hidden="1" customWidth="1"/>
    <col min="9250" max="9250" width="7.7265625" style="266" customWidth="1"/>
    <col min="9251" max="9258" width="0" style="266" hidden="1" customWidth="1"/>
    <col min="9259" max="9259" width="8.453125" style="266" customWidth="1"/>
    <col min="9260" max="9260" width="9" style="266" customWidth="1"/>
    <col min="9261" max="9262" width="7.7265625" style="266" customWidth="1"/>
    <col min="9263" max="9263" width="7.54296875" style="266" customWidth="1"/>
    <col min="9264" max="9266" width="0" style="266" hidden="1" customWidth="1"/>
    <col min="9267" max="9472" width="9.1796875" style="266"/>
    <col min="9473" max="9473" width="4.81640625" style="266" customWidth="1"/>
    <col min="9474" max="9474" width="18.54296875" style="266" customWidth="1"/>
    <col min="9475" max="9480" width="7.7265625" style="266" customWidth="1"/>
    <col min="9481" max="9484" width="0" style="266" hidden="1" customWidth="1"/>
    <col min="9485" max="9485" width="7.7265625" style="266" customWidth="1"/>
    <col min="9486" max="9493" width="0" style="266" hidden="1" customWidth="1"/>
    <col min="9494" max="9494" width="10" style="266" customWidth="1"/>
    <col min="9495" max="9496" width="8.7265625" style="266" customWidth="1"/>
    <col min="9497" max="9500" width="7.7265625" style="266" customWidth="1"/>
    <col min="9501" max="9501" width="8.7265625" style="266" customWidth="1"/>
    <col min="9502" max="9505" width="0" style="266" hidden="1" customWidth="1"/>
    <col min="9506" max="9506" width="7.7265625" style="266" customWidth="1"/>
    <col min="9507" max="9514" width="0" style="266" hidden="1" customWidth="1"/>
    <col min="9515" max="9515" width="8.453125" style="266" customWidth="1"/>
    <col min="9516" max="9516" width="9" style="266" customWidth="1"/>
    <col min="9517" max="9518" width="7.7265625" style="266" customWidth="1"/>
    <col min="9519" max="9519" width="7.54296875" style="266" customWidth="1"/>
    <col min="9520" max="9522" width="0" style="266" hidden="1" customWidth="1"/>
    <col min="9523" max="9728" width="9.1796875" style="266"/>
    <col min="9729" max="9729" width="4.81640625" style="266" customWidth="1"/>
    <col min="9730" max="9730" width="18.54296875" style="266" customWidth="1"/>
    <col min="9731" max="9736" width="7.7265625" style="266" customWidth="1"/>
    <col min="9737" max="9740" width="0" style="266" hidden="1" customWidth="1"/>
    <col min="9741" max="9741" width="7.7265625" style="266" customWidth="1"/>
    <col min="9742" max="9749" width="0" style="266" hidden="1" customWidth="1"/>
    <col min="9750" max="9750" width="10" style="266" customWidth="1"/>
    <col min="9751" max="9752" width="8.7265625" style="266" customWidth="1"/>
    <col min="9753" max="9756" width="7.7265625" style="266" customWidth="1"/>
    <col min="9757" max="9757" width="8.7265625" style="266" customWidth="1"/>
    <col min="9758" max="9761" width="0" style="266" hidden="1" customWidth="1"/>
    <col min="9762" max="9762" width="7.7265625" style="266" customWidth="1"/>
    <col min="9763" max="9770" width="0" style="266" hidden="1" customWidth="1"/>
    <col min="9771" max="9771" width="8.453125" style="266" customWidth="1"/>
    <col min="9772" max="9772" width="9" style="266" customWidth="1"/>
    <col min="9773" max="9774" width="7.7265625" style="266" customWidth="1"/>
    <col min="9775" max="9775" width="7.54296875" style="266" customWidth="1"/>
    <col min="9776" max="9778" width="0" style="266" hidden="1" customWidth="1"/>
    <col min="9779" max="9984" width="9.1796875" style="266"/>
    <col min="9985" max="9985" width="4.81640625" style="266" customWidth="1"/>
    <col min="9986" max="9986" width="18.54296875" style="266" customWidth="1"/>
    <col min="9987" max="9992" width="7.7265625" style="266" customWidth="1"/>
    <col min="9993" max="9996" width="0" style="266" hidden="1" customWidth="1"/>
    <col min="9997" max="9997" width="7.7265625" style="266" customWidth="1"/>
    <col min="9998" max="10005" width="0" style="266" hidden="1" customWidth="1"/>
    <col min="10006" max="10006" width="10" style="266" customWidth="1"/>
    <col min="10007" max="10008" width="8.7265625" style="266" customWidth="1"/>
    <col min="10009" max="10012" width="7.7265625" style="266" customWidth="1"/>
    <col min="10013" max="10013" width="8.7265625" style="266" customWidth="1"/>
    <col min="10014" max="10017" width="0" style="266" hidden="1" customWidth="1"/>
    <col min="10018" max="10018" width="7.7265625" style="266" customWidth="1"/>
    <col min="10019" max="10026" width="0" style="266" hidden="1" customWidth="1"/>
    <col min="10027" max="10027" width="8.453125" style="266" customWidth="1"/>
    <col min="10028" max="10028" width="9" style="266" customWidth="1"/>
    <col min="10029" max="10030" width="7.7265625" style="266" customWidth="1"/>
    <col min="10031" max="10031" width="7.54296875" style="266" customWidth="1"/>
    <col min="10032" max="10034" width="0" style="266" hidden="1" customWidth="1"/>
    <col min="10035" max="10240" width="9.1796875" style="266"/>
    <col min="10241" max="10241" width="4.81640625" style="266" customWidth="1"/>
    <col min="10242" max="10242" width="18.54296875" style="266" customWidth="1"/>
    <col min="10243" max="10248" width="7.7265625" style="266" customWidth="1"/>
    <col min="10249" max="10252" width="0" style="266" hidden="1" customWidth="1"/>
    <col min="10253" max="10253" width="7.7265625" style="266" customWidth="1"/>
    <col min="10254" max="10261" width="0" style="266" hidden="1" customWidth="1"/>
    <col min="10262" max="10262" width="10" style="266" customWidth="1"/>
    <col min="10263" max="10264" width="8.7265625" style="266" customWidth="1"/>
    <col min="10265" max="10268" width="7.7265625" style="266" customWidth="1"/>
    <col min="10269" max="10269" width="8.7265625" style="266" customWidth="1"/>
    <col min="10270" max="10273" width="0" style="266" hidden="1" customWidth="1"/>
    <col min="10274" max="10274" width="7.7265625" style="266" customWidth="1"/>
    <col min="10275" max="10282" width="0" style="266" hidden="1" customWidth="1"/>
    <col min="10283" max="10283" width="8.453125" style="266" customWidth="1"/>
    <col min="10284" max="10284" width="9" style="266" customWidth="1"/>
    <col min="10285" max="10286" width="7.7265625" style="266" customWidth="1"/>
    <col min="10287" max="10287" width="7.54296875" style="266" customWidth="1"/>
    <col min="10288" max="10290" width="0" style="266" hidden="1" customWidth="1"/>
    <col min="10291" max="10496" width="9.1796875" style="266"/>
    <col min="10497" max="10497" width="4.81640625" style="266" customWidth="1"/>
    <col min="10498" max="10498" width="18.54296875" style="266" customWidth="1"/>
    <col min="10499" max="10504" width="7.7265625" style="266" customWidth="1"/>
    <col min="10505" max="10508" width="0" style="266" hidden="1" customWidth="1"/>
    <col min="10509" max="10509" width="7.7265625" style="266" customWidth="1"/>
    <col min="10510" max="10517" width="0" style="266" hidden="1" customWidth="1"/>
    <col min="10518" max="10518" width="10" style="266" customWidth="1"/>
    <col min="10519" max="10520" width="8.7265625" style="266" customWidth="1"/>
    <col min="10521" max="10524" width="7.7265625" style="266" customWidth="1"/>
    <col min="10525" max="10525" width="8.7265625" style="266" customWidth="1"/>
    <col min="10526" max="10529" width="0" style="266" hidden="1" customWidth="1"/>
    <col min="10530" max="10530" width="7.7265625" style="266" customWidth="1"/>
    <col min="10531" max="10538" width="0" style="266" hidden="1" customWidth="1"/>
    <col min="10539" max="10539" width="8.453125" style="266" customWidth="1"/>
    <col min="10540" max="10540" width="9" style="266" customWidth="1"/>
    <col min="10541" max="10542" width="7.7265625" style="266" customWidth="1"/>
    <col min="10543" max="10543" width="7.54296875" style="266" customWidth="1"/>
    <col min="10544" max="10546" width="0" style="266" hidden="1" customWidth="1"/>
    <col min="10547" max="10752" width="9.1796875" style="266"/>
    <col min="10753" max="10753" width="4.81640625" style="266" customWidth="1"/>
    <col min="10754" max="10754" width="18.54296875" style="266" customWidth="1"/>
    <col min="10755" max="10760" width="7.7265625" style="266" customWidth="1"/>
    <col min="10761" max="10764" width="0" style="266" hidden="1" customWidth="1"/>
    <col min="10765" max="10765" width="7.7265625" style="266" customWidth="1"/>
    <col min="10766" max="10773" width="0" style="266" hidden="1" customWidth="1"/>
    <col min="10774" max="10774" width="10" style="266" customWidth="1"/>
    <col min="10775" max="10776" width="8.7265625" style="266" customWidth="1"/>
    <col min="10777" max="10780" width="7.7265625" style="266" customWidth="1"/>
    <col min="10781" max="10781" width="8.7265625" style="266" customWidth="1"/>
    <col min="10782" max="10785" width="0" style="266" hidden="1" customWidth="1"/>
    <col min="10786" max="10786" width="7.7265625" style="266" customWidth="1"/>
    <col min="10787" max="10794" width="0" style="266" hidden="1" customWidth="1"/>
    <col min="10795" max="10795" width="8.453125" style="266" customWidth="1"/>
    <col min="10796" max="10796" width="9" style="266" customWidth="1"/>
    <col min="10797" max="10798" width="7.7265625" style="266" customWidth="1"/>
    <col min="10799" max="10799" width="7.54296875" style="266" customWidth="1"/>
    <col min="10800" max="10802" width="0" style="266" hidden="1" customWidth="1"/>
    <col min="10803" max="11008" width="9.1796875" style="266"/>
    <col min="11009" max="11009" width="4.81640625" style="266" customWidth="1"/>
    <col min="11010" max="11010" width="18.54296875" style="266" customWidth="1"/>
    <col min="11011" max="11016" width="7.7265625" style="266" customWidth="1"/>
    <col min="11017" max="11020" width="0" style="266" hidden="1" customWidth="1"/>
    <col min="11021" max="11021" width="7.7265625" style="266" customWidth="1"/>
    <col min="11022" max="11029" width="0" style="266" hidden="1" customWidth="1"/>
    <col min="11030" max="11030" width="10" style="266" customWidth="1"/>
    <col min="11031" max="11032" width="8.7265625" style="266" customWidth="1"/>
    <col min="11033" max="11036" width="7.7265625" style="266" customWidth="1"/>
    <col min="11037" max="11037" width="8.7265625" style="266" customWidth="1"/>
    <col min="11038" max="11041" width="0" style="266" hidden="1" customWidth="1"/>
    <col min="11042" max="11042" width="7.7265625" style="266" customWidth="1"/>
    <col min="11043" max="11050" width="0" style="266" hidden="1" customWidth="1"/>
    <col min="11051" max="11051" width="8.453125" style="266" customWidth="1"/>
    <col min="11052" max="11052" width="9" style="266" customWidth="1"/>
    <col min="11053" max="11054" width="7.7265625" style="266" customWidth="1"/>
    <col min="11055" max="11055" width="7.54296875" style="266" customWidth="1"/>
    <col min="11056" max="11058" width="0" style="266" hidden="1" customWidth="1"/>
    <col min="11059" max="11264" width="9.1796875" style="266"/>
    <col min="11265" max="11265" width="4.81640625" style="266" customWidth="1"/>
    <col min="11266" max="11266" width="18.54296875" style="266" customWidth="1"/>
    <col min="11267" max="11272" width="7.7265625" style="266" customWidth="1"/>
    <col min="11273" max="11276" width="0" style="266" hidden="1" customWidth="1"/>
    <col min="11277" max="11277" width="7.7265625" style="266" customWidth="1"/>
    <col min="11278" max="11285" width="0" style="266" hidden="1" customWidth="1"/>
    <col min="11286" max="11286" width="10" style="266" customWidth="1"/>
    <col min="11287" max="11288" width="8.7265625" style="266" customWidth="1"/>
    <col min="11289" max="11292" width="7.7265625" style="266" customWidth="1"/>
    <col min="11293" max="11293" width="8.7265625" style="266" customWidth="1"/>
    <col min="11294" max="11297" width="0" style="266" hidden="1" customWidth="1"/>
    <col min="11298" max="11298" width="7.7265625" style="266" customWidth="1"/>
    <col min="11299" max="11306" width="0" style="266" hidden="1" customWidth="1"/>
    <col min="11307" max="11307" width="8.453125" style="266" customWidth="1"/>
    <col min="11308" max="11308" width="9" style="266" customWidth="1"/>
    <col min="11309" max="11310" width="7.7265625" style="266" customWidth="1"/>
    <col min="11311" max="11311" width="7.54296875" style="266" customWidth="1"/>
    <col min="11312" max="11314" width="0" style="266" hidden="1" customWidth="1"/>
    <col min="11315" max="11520" width="9.1796875" style="266"/>
    <col min="11521" max="11521" width="4.81640625" style="266" customWidth="1"/>
    <col min="11522" max="11522" width="18.54296875" style="266" customWidth="1"/>
    <col min="11523" max="11528" width="7.7265625" style="266" customWidth="1"/>
    <col min="11529" max="11532" width="0" style="266" hidden="1" customWidth="1"/>
    <col min="11533" max="11533" width="7.7265625" style="266" customWidth="1"/>
    <col min="11534" max="11541" width="0" style="266" hidden="1" customWidth="1"/>
    <col min="11542" max="11542" width="10" style="266" customWidth="1"/>
    <col min="11543" max="11544" width="8.7265625" style="266" customWidth="1"/>
    <col min="11545" max="11548" width="7.7265625" style="266" customWidth="1"/>
    <col min="11549" max="11549" width="8.7265625" style="266" customWidth="1"/>
    <col min="11550" max="11553" width="0" style="266" hidden="1" customWidth="1"/>
    <col min="11554" max="11554" width="7.7265625" style="266" customWidth="1"/>
    <col min="11555" max="11562" width="0" style="266" hidden="1" customWidth="1"/>
    <col min="11563" max="11563" width="8.453125" style="266" customWidth="1"/>
    <col min="11564" max="11564" width="9" style="266" customWidth="1"/>
    <col min="11565" max="11566" width="7.7265625" style="266" customWidth="1"/>
    <col min="11567" max="11567" width="7.54296875" style="266" customWidth="1"/>
    <col min="11568" max="11570" width="0" style="266" hidden="1" customWidth="1"/>
    <col min="11571" max="11776" width="9.1796875" style="266"/>
    <col min="11777" max="11777" width="4.81640625" style="266" customWidth="1"/>
    <col min="11778" max="11778" width="18.54296875" style="266" customWidth="1"/>
    <col min="11779" max="11784" width="7.7265625" style="266" customWidth="1"/>
    <col min="11785" max="11788" width="0" style="266" hidden="1" customWidth="1"/>
    <col min="11789" max="11789" width="7.7265625" style="266" customWidth="1"/>
    <col min="11790" max="11797" width="0" style="266" hidden="1" customWidth="1"/>
    <col min="11798" max="11798" width="10" style="266" customWidth="1"/>
    <col min="11799" max="11800" width="8.7265625" style="266" customWidth="1"/>
    <col min="11801" max="11804" width="7.7265625" style="266" customWidth="1"/>
    <col min="11805" max="11805" width="8.7265625" style="266" customWidth="1"/>
    <col min="11806" max="11809" width="0" style="266" hidden="1" customWidth="1"/>
    <col min="11810" max="11810" width="7.7265625" style="266" customWidth="1"/>
    <col min="11811" max="11818" width="0" style="266" hidden="1" customWidth="1"/>
    <col min="11819" max="11819" width="8.453125" style="266" customWidth="1"/>
    <col min="11820" max="11820" width="9" style="266" customWidth="1"/>
    <col min="11821" max="11822" width="7.7265625" style="266" customWidth="1"/>
    <col min="11823" max="11823" width="7.54296875" style="266" customWidth="1"/>
    <col min="11824" max="11826" width="0" style="266" hidden="1" customWidth="1"/>
    <col min="11827" max="12032" width="9.1796875" style="266"/>
    <col min="12033" max="12033" width="4.81640625" style="266" customWidth="1"/>
    <col min="12034" max="12034" width="18.54296875" style="266" customWidth="1"/>
    <col min="12035" max="12040" width="7.7265625" style="266" customWidth="1"/>
    <col min="12041" max="12044" width="0" style="266" hidden="1" customWidth="1"/>
    <col min="12045" max="12045" width="7.7265625" style="266" customWidth="1"/>
    <col min="12046" max="12053" width="0" style="266" hidden="1" customWidth="1"/>
    <col min="12054" max="12054" width="10" style="266" customWidth="1"/>
    <col min="12055" max="12056" width="8.7265625" style="266" customWidth="1"/>
    <col min="12057" max="12060" width="7.7265625" style="266" customWidth="1"/>
    <col min="12061" max="12061" width="8.7265625" style="266" customWidth="1"/>
    <col min="12062" max="12065" width="0" style="266" hidden="1" customWidth="1"/>
    <col min="12066" max="12066" width="7.7265625" style="266" customWidth="1"/>
    <col min="12067" max="12074" width="0" style="266" hidden="1" customWidth="1"/>
    <col min="12075" max="12075" width="8.453125" style="266" customWidth="1"/>
    <col min="12076" max="12076" width="9" style="266" customWidth="1"/>
    <col min="12077" max="12078" width="7.7265625" style="266" customWidth="1"/>
    <col min="12079" max="12079" width="7.54296875" style="266" customWidth="1"/>
    <col min="12080" max="12082" width="0" style="266" hidden="1" customWidth="1"/>
    <col min="12083" max="12288" width="9.1796875" style="266"/>
    <col min="12289" max="12289" width="4.81640625" style="266" customWidth="1"/>
    <col min="12290" max="12290" width="18.54296875" style="266" customWidth="1"/>
    <col min="12291" max="12296" width="7.7265625" style="266" customWidth="1"/>
    <col min="12297" max="12300" width="0" style="266" hidden="1" customWidth="1"/>
    <col min="12301" max="12301" width="7.7265625" style="266" customWidth="1"/>
    <col min="12302" max="12309" width="0" style="266" hidden="1" customWidth="1"/>
    <col min="12310" max="12310" width="10" style="266" customWidth="1"/>
    <col min="12311" max="12312" width="8.7265625" style="266" customWidth="1"/>
    <col min="12313" max="12316" width="7.7265625" style="266" customWidth="1"/>
    <col min="12317" max="12317" width="8.7265625" style="266" customWidth="1"/>
    <col min="12318" max="12321" width="0" style="266" hidden="1" customWidth="1"/>
    <col min="12322" max="12322" width="7.7265625" style="266" customWidth="1"/>
    <col min="12323" max="12330" width="0" style="266" hidden="1" customWidth="1"/>
    <col min="12331" max="12331" width="8.453125" style="266" customWidth="1"/>
    <col min="12332" max="12332" width="9" style="266" customWidth="1"/>
    <col min="12333" max="12334" width="7.7265625" style="266" customWidth="1"/>
    <col min="12335" max="12335" width="7.54296875" style="266" customWidth="1"/>
    <col min="12336" max="12338" width="0" style="266" hidden="1" customWidth="1"/>
    <col min="12339" max="12544" width="9.1796875" style="266"/>
    <col min="12545" max="12545" width="4.81640625" style="266" customWidth="1"/>
    <col min="12546" max="12546" width="18.54296875" style="266" customWidth="1"/>
    <col min="12547" max="12552" width="7.7265625" style="266" customWidth="1"/>
    <col min="12553" max="12556" width="0" style="266" hidden="1" customWidth="1"/>
    <col min="12557" max="12557" width="7.7265625" style="266" customWidth="1"/>
    <col min="12558" max="12565" width="0" style="266" hidden="1" customWidth="1"/>
    <col min="12566" max="12566" width="10" style="266" customWidth="1"/>
    <col min="12567" max="12568" width="8.7265625" style="266" customWidth="1"/>
    <col min="12569" max="12572" width="7.7265625" style="266" customWidth="1"/>
    <col min="12573" max="12573" width="8.7265625" style="266" customWidth="1"/>
    <col min="12574" max="12577" width="0" style="266" hidden="1" customWidth="1"/>
    <col min="12578" max="12578" width="7.7265625" style="266" customWidth="1"/>
    <col min="12579" max="12586" width="0" style="266" hidden="1" customWidth="1"/>
    <col min="12587" max="12587" width="8.453125" style="266" customWidth="1"/>
    <col min="12588" max="12588" width="9" style="266" customWidth="1"/>
    <col min="12589" max="12590" width="7.7265625" style="266" customWidth="1"/>
    <col min="12591" max="12591" width="7.54296875" style="266" customWidth="1"/>
    <col min="12592" max="12594" width="0" style="266" hidden="1" customWidth="1"/>
    <col min="12595" max="12800" width="9.1796875" style="266"/>
    <col min="12801" max="12801" width="4.81640625" style="266" customWidth="1"/>
    <col min="12802" max="12802" width="18.54296875" style="266" customWidth="1"/>
    <col min="12803" max="12808" width="7.7265625" style="266" customWidth="1"/>
    <col min="12809" max="12812" width="0" style="266" hidden="1" customWidth="1"/>
    <col min="12813" max="12813" width="7.7265625" style="266" customWidth="1"/>
    <col min="12814" max="12821" width="0" style="266" hidden="1" customWidth="1"/>
    <col min="12822" max="12822" width="10" style="266" customWidth="1"/>
    <col min="12823" max="12824" width="8.7265625" style="266" customWidth="1"/>
    <col min="12825" max="12828" width="7.7265625" style="266" customWidth="1"/>
    <col min="12829" max="12829" width="8.7265625" style="266" customWidth="1"/>
    <col min="12830" max="12833" width="0" style="266" hidden="1" customWidth="1"/>
    <col min="12834" max="12834" width="7.7265625" style="266" customWidth="1"/>
    <col min="12835" max="12842" width="0" style="266" hidden="1" customWidth="1"/>
    <col min="12843" max="12843" width="8.453125" style="266" customWidth="1"/>
    <col min="12844" max="12844" width="9" style="266" customWidth="1"/>
    <col min="12845" max="12846" width="7.7265625" style="266" customWidth="1"/>
    <col min="12847" max="12847" width="7.54296875" style="266" customWidth="1"/>
    <col min="12848" max="12850" width="0" style="266" hidden="1" customWidth="1"/>
    <col min="12851" max="13056" width="9.1796875" style="266"/>
    <col min="13057" max="13057" width="4.81640625" style="266" customWidth="1"/>
    <col min="13058" max="13058" width="18.54296875" style="266" customWidth="1"/>
    <col min="13059" max="13064" width="7.7265625" style="266" customWidth="1"/>
    <col min="13065" max="13068" width="0" style="266" hidden="1" customWidth="1"/>
    <col min="13069" max="13069" width="7.7265625" style="266" customWidth="1"/>
    <col min="13070" max="13077" width="0" style="266" hidden="1" customWidth="1"/>
    <col min="13078" max="13078" width="10" style="266" customWidth="1"/>
    <col min="13079" max="13080" width="8.7265625" style="266" customWidth="1"/>
    <col min="13081" max="13084" width="7.7265625" style="266" customWidth="1"/>
    <col min="13085" max="13085" width="8.7265625" style="266" customWidth="1"/>
    <col min="13086" max="13089" width="0" style="266" hidden="1" customWidth="1"/>
    <col min="13090" max="13090" width="7.7265625" style="266" customWidth="1"/>
    <col min="13091" max="13098" width="0" style="266" hidden="1" customWidth="1"/>
    <col min="13099" max="13099" width="8.453125" style="266" customWidth="1"/>
    <col min="13100" max="13100" width="9" style="266" customWidth="1"/>
    <col min="13101" max="13102" width="7.7265625" style="266" customWidth="1"/>
    <col min="13103" max="13103" width="7.54296875" style="266" customWidth="1"/>
    <col min="13104" max="13106" width="0" style="266" hidden="1" customWidth="1"/>
    <col min="13107" max="13312" width="9.1796875" style="266"/>
    <col min="13313" max="13313" width="4.81640625" style="266" customWidth="1"/>
    <col min="13314" max="13314" width="18.54296875" style="266" customWidth="1"/>
    <col min="13315" max="13320" width="7.7265625" style="266" customWidth="1"/>
    <col min="13321" max="13324" width="0" style="266" hidden="1" customWidth="1"/>
    <col min="13325" max="13325" width="7.7265625" style="266" customWidth="1"/>
    <col min="13326" max="13333" width="0" style="266" hidden="1" customWidth="1"/>
    <col min="13334" max="13334" width="10" style="266" customWidth="1"/>
    <col min="13335" max="13336" width="8.7265625" style="266" customWidth="1"/>
    <col min="13337" max="13340" width="7.7265625" style="266" customWidth="1"/>
    <col min="13341" max="13341" width="8.7265625" style="266" customWidth="1"/>
    <col min="13342" max="13345" width="0" style="266" hidden="1" customWidth="1"/>
    <col min="13346" max="13346" width="7.7265625" style="266" customWidth="1"/>
    <col min="13347" max="13354" width="0" style="266" hidden="1" customWidth="1"/>
    <col min="13355" max="13355" width="8.453125" style="266" customWidth="1"/>
    <col min="13356" max="13356" width="9" style="266" customWidth="1"/>
    <col min="13357" max="13358" width="7.7265625" style="266" customWidth="1"/>
    <col min="13359" max="13359" width="7.54296875" style="266" customWidth="1"/>
    <col min="13360" max="13362" width="0" style="266" hidden="1" customWidth="1"/>
    <col min="13363" max="13568" width="9.1796875" style="266"/>
    <col min="13569" max="13569" width="4.81640625" style="266" customWidth="1"/>
    <col min="13570" max="13570" width="18.54296875" style="266" customWidth="1"/>
    <col min="13571" max="13576" width="7.7265625" style="266" customWidth="1"/>
    <col min="13577" max="13580" width="0" style="266" hidden="1" customWidth="1"/>
    <col min="13581" max="13581" width="7.7265625" style="266" customWidth="1"/>
    <col min="13582" max="13589" width="0" style="266" hidden="1" customWidth="1"/>
    <col min="13590" max="13590" width="10" style="266" customWidth="1"/>
    <col min="13591" max="13592" width="8.7265625" style="266" customWidth="1"/>
    <col min="13593" max="13596" width="7.7265625" style="266" customWidth="1"/>
    <col min="13597" max="13597" width="8.7265625" style="266" customWidth="1"/>
    <col min="13598" max="13601" width="0" style="266" hidden="1" customWidth="1"/>
    <col min="13602" max="13602" width="7.7265625" style="266" customWidth="1"/>
    <col min="13603" max="13610" width="0" style="266" hidden="1" customWidth="1"/>
    <col min="13611" max="13611" width="8.453125" style="266" customWidth="1"/>
    <col min="13612" max="13612" width="9" style="266" customWidth="1"/>
    <col min="13613" max="13614" width="7.7265625" style="266" customWidth="1"/>
    <col min="13615" max="13615" width="7.54296875" style="266" customWidth="1"/>
    <col min="13616" max="13618" width="0" style="266" hidden="1" customWidth="1"/>
    <col min="13619" max="13824" width="9.1796875" style="266"/>
    <col min="13825" max="13825" width="4.81640625" style="266" customWidth="1"/>
    <col min="13826" max="13826" width="18.54296875" style="266" customWidth="1"/>
    <col min="13827" max="13832" width="7.7265625" style="266" customWidth="1"/>
    <col min="13833" max="13836" width="0" style="266" hidden="1" customWidth="1"/>
    <col min="13837" max="13837" width="7.7265625" style="266" customWidth="1"/>
    <col min="13838" max="13845" width="0" style="266" hidden="1" customWidth="1"/>
    <col min="13846" max="13846" width="10" style="266" customWidth="1"/>
    <col min="13847" max="13848" width="8.7265625" style="266" customWidth="1"/>
    <col min="13849" max="13852" width="7.7265625" style="266" customWidth="1"/>
    <col min="13853" max="13853" width="8.7265625" style="266" customWidth="1"/>
    <col min="13854" max="13857" width="0" style="266" hidden="1" customWidth="1"/>
    <col min="13858" max="13858" width="7.7265625" style="266" customWidth="1"/>
    <col min="13859" max="13866" width="0" style="266" hidden="1" customWidth="1"/>
    <col min="13867" max="13867" width="8.453125" style="266" customWidth="1"/>
    <col min="13868" max="13868" width="9" style="266" customWidth="1"/>
    <col min="13869" max="13870" width="7.7265625" style="266" customWidth="1"/>
    <col min="13871" max="13871" width="7.54296875" style="266" customWidth="1"/>
    <col min="13872" max="13874" width="0" style="266" hidden="1" customWidth="1"/>
    <col min="13875" max="14080" width="9.1796875" style="266"/>
    <col min="14081" max="14081" width="4.81640625" style="266" customWidth="1"/>
    <col min="14082" max="14082" width="18.54296875" style="266" customWidth="1"/>
    <col min="14083" max="14088" width="7.7265625" style="266" customWidth="1"/>
    <col min="14089" max="14092" width="0" style="266" hidden="1" customWidth="1"/>
    <col min="14093" max="14093" width="7.7265625" style="266" customWidth="1"/>
    <col min="14094" max="14101" width="0" style="266" hidden="1" customWidth="1"/>
    <col min="14102" max="14102" width="10" style="266" customWidth="1"/>
    <col min="14103" max="14104" width="8.7265625" style="266" customWidth="1"/>
    <col min="14105" max="14108" width="7.7265625" style="266" customWidth="1"/>
    <col min="14109" max="14109" width="8.7265625" style="266" customWidth="1"/>
    <col min="14110" max="14113" width="0" style="266" hidden="1" customWidth="1"/>
    <col min="14114" max="14114" width="7.7265625" style="266" customWidth="1"/>
    <col min="14115" max="14122" width="0" style="266" hidden="1" customWidth="1"/>
    <col min="14123" max="14123" width="8.453125" style="266" customWidth="1"/>
    <col min="14124" max="14124" width="9" style="266" customWidth="1"/>
    <col min="14125" max="14126" width="7.7265625" style="266" customWidth="1"/>
    <col min="14127" max="14127" width="7.54296875" style="266" customWidth="1"/>
    <col min="14128" max="14130" width="0" style="266" hidden="1" customWidth="1"/>
    <col min="14131" max="14336" width="9.1796875" style="266"/>
    <col min="14337" max="14337" width="4.81640625" style="266" customWidth="1"/>
    <col min="14338" max="14338" width="18.54296875" style="266" customWidth="1"/>
    <col min="14339" max="14344" width="7.7265625" style="266" customWidth="1"/>
    <col min="14345" max="14348" width="0" style="266" hidden="1" customWidth="1"/>
    <col min="14349" max="14349" width="7.7265625" style="266" customWidth="1"/>
    <col min="14350" max="14357" width="0" style="266" hidden="1" customWidth="1"/>
    <col min="14358" max="14358" width="10" style="266" customWidth="1"/>
    <col min="14359" max="14360" width="8.7265625" style="266" customWidth="1"/>
    <col min="14361" max="14364" width="7.7265625" style="266" customWidth="1"/>
    <col min="14365" max="14365" width="8.7265625" style="266" customWidth="1"/>
    <col min="14366" max="14369" width="0" style="266" hidden="1" customWidth="1"/>
    <col min="14370" max="14370" width="7.7265625" style="266" customWidth="1"/>
    <col min="14371" max="14378" width="0" style="266" hidden="1" customWidth="1"/>
    <col min="14379" max="14379" width="8.453125" style="266" customWidth="1"/>
    <col min="14380" max="14380" width="9" style="266" customWidth="1"/>
    <col min="14381" max="14382" width="7.7265625" style="266" customWidth="1"/>
    <col min="14383" max="14383" width="7.54296875" style="266" customWidth="1"/>
    <col min="14384" max="14386" width="0" style="266" hidden="1" customWidth="1"/>
    <col min="14387" max="14592" width="9.1796875" style="266"/>
    <col min="14593" max="14593" width="4.81640625" style="266" customWidth="1"/>
    <col min="14594" max="14594" width="18.54296875" style="266" customWidth="1"/>
    <col min="14595" max="14600" width="7.7265625" style="266" customWidth="1"/>
    <col min="14601" max="14604" width="0" style="266" hidden="1" customWidth="1"/>
    <col min="14605" max="14605" width="7.7265625" style="266" customWidth="1"/>
    <col min="14606" max="14613" width="0" style="266" hidden="1" customWidth="1"/>
    <col min="14614" max="14614" width="10" style="266" customWidth="1"/>
    <col min="14615" max="14616" width="8.7265625" style="266" customWidth="1"/>
    <col min="14617" max="14620" width="7.7265625" style="266" customWidth="1"/>
    <col min="14621" max="14621" width="8.7265625" style="266" customWidth="1"/>
    <col min="14622" max="14625" width="0" style="266" hidden="1" customWidth="1"/>
    <col min="14626" max="14626" width="7.7265625" style="266" customWidth="1"/>
    <col min="14627" max="14634" width="0" style="266" hidden="1" customWidth="1"/>
    <col min="14635" max="14635" width="8.453125" style="266" customWidth="1"/>
    <col min="14636" max="14636" width="9" style="266" customWidth="1"/>
    <col min="14637" max="14638" width="7.7265625" style="266" customWidth="1"/>
    <col min="14639" max="14639" width="7.54296875" style="266" customWidth="1"/>
    <col min="14640" max="14642" width="0" style="266" hidden="1" customWidth="1"/>
    <col min="14643" max="14848" width="9.1796875" style="266"/>
    <col min="14849" max="14849" width="4.81640625" style="266" customWidth="1"/>
    <col min="14850" max="14850" width="18.54296875" style="266" customWidth="1"/>
    <col min="14851" max="14856" width="7.7265625" style="266" customWidth="1"/>
    <col min="14857" max="14860" width="0" style="266" hidden="1" customWidth="1"/>
    <col min="14861" max="14861" width="7.7265625" style="266" customWidth="1"/>
    <col min="14862" max="14869" width="0" style="266" hidden="1" customWidth="1"/>
    <col min="14870" max="14870" width="10" style="266" customWidth="1"/>
    <col min="14871" max="14872" width="8.7265625" style="266" customWidth="1"/>
    <col min="14873" max="14876" width="7.7265625" style="266" customWidth="1"/>
    <col min="14877" max="14877" width="8.7265625" style="266" customWidth="1"/>
    <col min="14878" max="14881" width="0" style="266" hidden="1" customWidth="1"/>
    <col min="14882" max="14882" width="7.7265625" style="266" customWidth="1"/>
    <col min="14883" max="14890" width="0" style="266" hidden="1" customWidth="1"/>
    <col min="14891" max="14891" width="8.453125" style="266" customWidth="1"/>
    <col min="14892" max="14892" width="9" style="266" customWidth="1"/>
    <col min="14893" max="14894" width="7.7265625" style="266" customWidth="1"/>
    <col min="14895" max="14895" width="7.54296875" style="266" customWidth="1"/>
    <col min="14896" max="14898" width="0" style="266" hidden="1" customWidth="1"/>
    <col min="14899" max="15104" width="9.1796875" style="266"/>
    <col min="15105" max="15105" width="4.81640625" style="266" customWidth="1"/>
    <col min="15106" max="15106" width="18.54296875" style="266" customWidth="1"/>
    <col min="15107" max="15112" width="7.7265625" style="266" customWidth="1"/>
    <col min="15113" max="15116" width="0" style="266" hidden="1" customWidth="1"/>
    <col min="15117" max="15117" width="7.7265625" style="266" customWidth="1"/>
    <col min="15118" max="15125" width="0" style="266" hidden="1" customWidth="1"/>
    <col min="15126" max="15126" width="10" style="266" customWidth="1"/>
    <col min="15127" max="15128" width="8.7265625" style="266" customWidth="1"/>
    <col min="15129" max="15132" width="7.7265625" style="266" customWidth="1"/>
    <col min="15133" max="15133" width="8.7265625" style="266" customWidth="1"/>
    <col min="15134" max="15137" width="0" style="266" hidden="1" customWidth="1"/>
    <col min="15138" max="15138" width="7.7265625" style="266" customWidth="1"/>
    <col min="15139" max="15146" width="0" style="266" hidden="1" customWidth="1"/>
    <col min="15147" max="15147" width="8.453125" style="266" customWidth="1"/>
    <col min="15148" max="15148" width="9" style="266" customWidth="1"/>
    <col min="15149" max="15150" width="7.7265625" style="266" customWidth="1"/>
    <col min="15151" max="15151" width="7.54296875" style="266" customWidth="1"/>
    <col min="15152" max="15154" width="0" style="266" hidden="1" customWidth="1"/>
    <col min="15155" max="15360" width="9.1796875" style="266"/>
    <col min="15361" max="15361" width="4.81640625" style="266" customWidth="1"/>
    <col min="15362" max="15362" width="18.54296875" style="266" customWidth="1"/>
    <col min="15363" max="15368" width="7.7265625" style="266" customWidth="1"/>
    <col min="15369" max="15372" width="0" style="266" hidden="1" customWidth="1"/>
    <col min="15373" max="15373" width="7.7265625" style="266" customWidth="1"/>
    <col min="15374" max="15381" width="0" style="266" hidden="1" customWidth="1"/>
    <col min="15382" max="15382" width="10" style="266" customWidth="1"/>
    <col min="15383" max="15384" width="8.7265625" style="266" customWidth="1"/>
    <col min="15385" max="15388" width="7.7265625" style="266" customWidth="1"/>
    <col min="15389" max="15389" width="8.7265625" style="266" customWidth="1"/>
    <col min="15390" max="15393" width="0" style="266" hidden="1" customWidth="1"/>
    <col min="15394" max="15394" width="7.7265625" style="266" customWidth="1"/>
    <col min="15395" max="15402" width="0" style="266" hidden="1" customWidth="1"/>
    <col min="15403" max="15403" width="8.453125" style="266" customWidth="1"/>
    <col min="15404" max="15404" width="9" style="266" customWidth="1"/>
    <col min="15405" max="15406" width="7.7265625" style="266" customWidth="1"/>
    <col min="15407" max="15407" width="7.54296875" style="266" customWidth="1"/>
    <col min="15408" max="15410" width="0" style="266" hidden="1" customWidth="1"/>
    <col min="15411" max="15616" width="9.1796875" style="266"/>
    <col min="15617" max="15617" width="4.81640625" style="266" customWidth="1"/>
    <col min="15618" max="15618" width="18.54296875" style="266" customWidth="1"/>
    <col min="15619" max="15624" width="7.7265625" style="266" customWidth="1"/>
    <col min="15625" max="15628" width="0" style="266" hidden="1" customWidth="1"/>
    <col min="15629" max="15629" width="7.7265625" style="266" customWidth="1"/>
    <col min="15630" max="15637" width="0" style="266" hidden="1" customWidth="1"/>
    <col min="15638" max="15638" width="10" style="266" customWidth="1"/>
    <col min="15639" max="15640" width="8.7265625" style="266" customWidth="1"/>
    <col min="15641" max="15644" width="7.7265625" style="266" customWidth="1"/>
    <col min="15645" max="15645" width="8.7265625" style="266" customWidth="1"/>
    <col min="15646" max="15649" width="0" style="266" hidden="1" customWidth="1"/>
    <col min="15650" max="15650" width="7.7265625" style="266" customWidth="1"/>
    <col min="15651" max="15658" width="0" style="266" hidden="1" customWidth="1"/>
    <col min="15659" max="15659" width="8.453125" style="266" customWidth="1"/>
    <col min="15660" max="15660" width="9" style="266" customWidth="1"/>
    <col min="15661" max="15662" width="7.7265625" style="266" customWidth="1"/>
    <col min="15663" max="15663" width="7.54296875" style="266" customWidth="1"/>
    <col min="15664" max="15666" width="0" style="266" hidden="1" customWidth="1"/>
    <col min="15667" max="15872" width="9.1796875" style="266"/>
    <col min="15873" max="15873" width="4.81640625" style="266" customWidth="1"/>
    <col min="15874" max="15874" width="18.54296875" style="266" customWidth="1"/>
    <col min="15875" max="15880" width="7.7265625" style="266" customWidth="1"/>
    <col min="15881" max="15884" width="0" style="266" hidden="1" customWidth="1"/>
    <col min="15885" max="15885" width="7.7265625" style="266" customWidth="1"/>
    <col min="15886" max="15893" width="0" style="266" hidden="1" customWidth="1"/>
    <col min="15894" max="15894" width="10" style="266" customWidth="1"/>
    <col min="15895" max="15896" width="8.7265625" style="266" customWidth="1"/>
    <col min="15897" max="15900" width="7.7265625" style="266" customWidth="1"/>
    <col min="15901" max="15901" width="8.7265625" style="266" customWidth="1"/>
    <col min="15902" max="15905" width="0" style="266" hidden="1" customWidth="1"/>
    <col min="15906" max="15906" width="7.7265625" style="266" customWidth="1"/>
    <col min="15907" max="15914" width="0" style="266" hidden="1" customWidth="1"/>
    <col min="15915" max="15915" width="8.453125" style="266" customWidth="1"/>
    <col min="15916" max="15916" width="9" style="266" customWidth="1"/>
    <col min="15917" max="15918" width="7.7265625" style="266" customWidth="1"/>
    <col min="15919" max="15919" width="7.54296875" style="266" customWidth="1"/>
    <col min="15920" max="15922" width="0" style="266" hidden="1" customWidth="1"/>
    <col min="15923" max="16128" width="9.1796875" style="266"/>
    <col min="16129" max="16129" width="4.81640625" style="266" customWidth="1"/>
    <col min="16130" max="16130" width="18.54296875" style="266" customWidth="1"/>
    <col min="16131" max="16136" width="7.7265625" style="266" customWidth="1"/>
    <col min="16137" max="16140" width="0" style="266" hidden="1" customWidth="1"/>
    <col min="16141" max="16141" width="7.7265625" style="266" customWidth="1"/>
    <col min="16142" max="16149" width="0" style="266" hidden="1" customWidth="1"/>
    <col min="16150" max="16150" width="10" style="266" customWidth="1"/>
    <col min="16151" max="16152" width="8.7265625" style="266" customWidth="1"/>
    <col min="16153" max="16156" width="7.7265625" style="266" customWidth="1"/>
    <col min="16157" max="16157" width="8.7265625" style="266" customWidth="1"/>
    <col min="16158" max="16161" width="0" style="266" hidden="1" customWidth="1"/>
    <col min="16162" max="16162" width="7.7265625" style="266" customWidth="1"/>
    <col min="16163" max="16170" width="0" style="266" hidden="1" customWidth="1"/>
    <col min="16171" max="16171" width="8.453125" style="266" customWidth="1"/>
    <col min="16172" max="16172" width="9" style="266" customWidth="1"/>
    <col min="16173" max="16174" width="7.7265625" style="266" customWidth="1"/>
    <col min="16175" max="16175" width="7.54296875" style="266" customWidth="1"/>
    <col min="16176" max="16178" width="0" style="266" hidden="1" customWidth="1"/>
    <col min="16179" max="16384" width="9.1796875" style="266"/>
  </cols>
  <sheetData>
    <row r="1" spans="1:50" ht="15" customHeight="1">
      <c r="A1" s="262"/>
      <c r="B1" s="394" t="s">
        <v>165</v>
      </c>
      <c r="C1" s="395"/>
      <c r="D1" s="395"/>
      <c r="E1" s="395"/>
      <c r="F1" s="395"/>
      <c r="G1" s="262"/>
      <c r="H1" s="262"/>
      <c r="I1" s="262"/>
      <c r="J1" s="262"/>
      <c r="K1" s="262"/>
      <c r="L1" s="262"/>
      <c r="M1" s="262"/>
      <c r="N1" s="262"/>
      <c r="O1" s="262"/>
      <c r="P1" s="262"/>
      <c r="Q1" s="262"/>
      <c r="R1" s="262"/>
      <c r="S1" s="262"/>
      <c r="T1" s="262"/>
      <c r="U1" s="262"/>
      <c r="V1" s="171" t="s">
        <v>166</v>
      </c>
      <c r="W1" s="171"/>
      <c r="X1" s="263"/>
      <c r="Y1" s="263"/>
      <c r="Z1" s="263"/>
      <c r="AA1" s="263"/>
      <c r="AB1" s="263"/>
      <c r="AC1" s="263"/>
      <c r="AD1" s="263"/>
      <c r="AE1" s="263"/>
      <c r="AF1" s="263"/>
      <c r="AG1" s="263"/>
      <c r="AH1" s="263"/>
      <c r="AI1" s="263"/>
      <c r="AJ1" s="263"/>
      <c r="AK1" s="263"/>
      <c r="AL1" s="263"/>
      <c r="AM1" s="263"/>
      <c r="AN1" s="263"/>
      <c r="AO1" s="263"/>
      <c r="AP1" s="263"/>
      <c r="AQ1" s="264"/>
      <c r="AR1" s="264"/>
      <c r="AS1" s="264"/>
      <c r="AT1" s="264"/>
      <c r="AU1" s="265"/>
      <c r="AV1" s="265"/>
      <c r="AW1" s="265"/>
      <c r="AX1" s="265"/>
    </row>
    <row r="2" spans="1:50" ht="15" customHeight="1">
      <c r="A2" s="262"/>
      <c r="B2" s="396" t="s">
        <v>167</v>
      </c>
      <c r="C2" s="397"/>
      <c r="D2" s="397"/>
      <c r="E2" s="397"/>
      <c r="F2" s="397"/>
      <c r="G2" s="262"/>
      <c r="H2" s="262"/>
      <c r="I2" s="262"/>
      <c r="J2" s="262"/>
      <c r="K2" s="262"/>
      <c r="L2" s="262"/>
      <c r="M2" s="262"/>
      <c r="N2" s="262"/>
      <c r="O2" s="262"/>
      <c r="P2" s="262"/>
      <c r="Q2" s="262"/>
      <c r="R2" s="262"/>
      <c r="S2" s="262"/>
      <c r="T2" s="262"/>
      <c r="U2" s="262"/>
      <c r="V2" s="171" t="s">
        <v>168</v>
      </c>
      <c r="W2" s="171"/>
      <c r="X2" s="263"/>
      <c r="Y2" s="263"/>
      <c r="Z2" s="263"/>
      <c r="AA2" s="263"/>
      <c r="AB2" s="263"/>
      <c r="AC2" s="263"/>
      <c r="AD2" s="263"/>
      <c r="AE2" s="263"/>
      <c r="AF2" s="263"/>
      <c r="AG2" s="263"/>
      <c r="AH2" s="263"/>
      <c r="AI2" s="263"/>
      <c r="AJ2" s="263"/>
      <c r="AK2" s="263"/>
      <c r="AL2" s="263"/>
      <c r="AM2" s="263"/>
      <c r="AN2" s="263"/>
      <c r="AO2" s="263"/>
      <c r="AP2" s="263"/>
      <c r="AQ2" s="264"/>
      <c r="AR2" s="264"/>
      <c r="AS2" s="264"/>
      <c r="AT2" s="264"/>
      <c r="AU2" s="265"/>
      <c r="AV2" s="265"/>
      <c r="AW2" s="265"/>
      <c r="AX2" s="265"/>
    </row>
    <row r="3" spans="1:50" ht="15" customHeight="1">
      <c r="A3" s="398" t="s">
        <v>495</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267"/>
      <c r="AW3" s="267"/>
      <c r="AX3" s="267"/>
    </row>
    <row r="4" spans="1:50" ht="15" customHeight="1">
      <c r="A4" s="399" t="s">
        <v>169</v>
      </c>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268"/>
      <c r="AW4" s="268"/>
      <c r="AX4" s="268"/>
    </row>
    <row r="5" spans="1:50" ht="34.5" customHeight="1">
      <c r="A5" s="400" t="s">
        <v>0</v>
      </c>
      <c r="B5" s="388" t="s">
        <v>170</v>
      </c>
      <c r="C5" s="401" t="s">
        <v>171</v>
      </c>
      <c r="D5" s="402"/>
      <c r="E5" s="402"/>
      <c r="F5" s="402"/>
      <c r="G5" s="402"/>
      <c r="H5" s="402"/>
      <c r="I5" s="402"/>
      <c r="J5" s="402"/>
      <c r="K5" s="402"/>
      <c r="L5" s="402"/>
      <c r="M5" s="402"/>
      <c r="N5" s="402"/>
      <c r="O5" s="402"/>
      <c r="P5" s="402"/>
      <c r="Q5" s="402"/>
      <c r="R5" s="402"/>
      <c r="S5" s="402"/>
      <c r="T5" s="402"/>
      <c r="U5" s="402"/>
      <c r="V5" s="402"/>
      <c r="W5" s="403"/>
      <c r="X5" s="404" t="s">
        <v>172</v>
      </c>
      <c r="Y5" s="405"/>
      <c r="Z5" s="405"/>
      <c r="AA5" s="405"/>
      <c r="AB5" s="405"/>
      <c r="AC5" s="405"/>
      <c r="AD5" s="405"/>
      <c r="AE5" s="405"/>
      <c r="AF5" s="405"/>
      <c r="AG5" s="405"/>
      <c r="AH5" s="405"/>
      <c r="AI5" s="405"/>
      <c r="AJ5" s="405"/>
      <c r="AK5" s="405"/>
      <c r="AL5" s="405"/>
      <c r="AM5" s="405"/>
      <c r="AN5" s="405"/>
      <c r="AO5" s="405"/>
      <c r="AP5" s="405"/>
      <c r="AQ5" s="405"/>
      <c r="AR5" s="406"/>
      <c r="AS5" s="388" t="s">
        <v>173</v>
      </c>
      <c r="AT5" s="388"/>
      <c r="AU5" s="388"/>
      <c r="AV5" s="388" t="s">
        <v>174</v>
      </c>
      <c r="AW5" s="388"/>
      <c r="AX5" s="388"/>
    </row>
    <row r="6" spans="1:50" ht="15" customHeight="1">
      <c r="A6" s="400"/>
      <c r="B6" s="388"/>
      <c r="C6" s="388" t="s">
        <v>175</v>
      </c>
      <c r="D6" s="389" t="s">
        <v>176</v>
      </c>
      <c r="E6" s="389"/>
      <c r="F6" s="389"/>
      <c r="G6" s="389"/>
      <c r="H6" s="388" t="s">
        <v>177</v>
      </c>
      <c r="I6" s="390" t="s">
        <v>176</v>
      </c>
      <c r="J6" s="390"/>
      <c r="K6" s="390"/>
      <c r="L6" s="390"/>
      <c r="M6" s="388" t="s">
        <v>178</v>
      </c>
      <c r="N6" s="391" t="s">
        <v>179</v>
      </c>
      <c r="O6" s="391"/>
      <c r="P6" s="391"/>
      <c r="Q6" s="391"/>
      <c r="R6" s="391" t="s">
        <v>180</v>
      </c>
      <c r="S6" s="391"/>
      <c r="T6" s="391"/>
      <c r="U6" s="391"/>
      <c r="V6" s="385" t="s">
        <v>181</v>
      </c>
      <c r="W6" s="385" t="s">
        <v>182</v>
      </c>
      <c r="X6" s="388" t="s">
        <v>183</v>
      </c>
      <c r="Y6" s="392" t="s">
        <v>176</v>
      </c>
      <c r="Z6" s="392"/>
      <c r="AA6" s="392"/>
      <c r="AB6" s="392"/>
      <c r="AC6" s="388" t="s">
        <v>177</v>
      </c>
      <c r="AD6" s="390" t="s">
        <v>176</v>
      </c>
      <c r="AE6" s="390"/>
      <c r="AF6" s="390"/>
      <c r="AG6" s="390"/>
      <c r="AH6" s="393" t="s">
        <v>178</v>
      </c>
      <c r="AI6" s="391" t="s">
        <v>179</v>
      </c>
      <c r="AJ6" s="391"/>
      <c r="AK6" s="391"/>
      <c r="AL6" s="391"/>
      <c r="AM6" s="391" t="s">
        <v>180</v>
      </c>
      <c r="AN6" s="391"/>
      <c r="AO6" s="391"/>
      <c r="AP6" s="391"/>
      <c r="AQ6" s="385" t="s">
        <v>181</v>
      </c>
      <c r="AR6" s="385" t="s">
        <v>182</v>
      </c>
      <c r="AS6" s="384" t="s">
        <v>184</v>
      </c>
      <c r="AT6" s="386" t="s">
        <v>185</v>
      </c>
      <c r="AU6" s="384" t="s">
        <v>186</v>
      </c>
      <c r="AV6" s="384" t="s">
        <v>183</v>
      </c>
      <c r="AW6" s="386" t="s">
        <v>177</v>
      </c>
      <c r="AX6" s="384" t="s">
        <v>178</v>
      </c>
    </row>
    <row r="7" spans="1:50" ht="134.25" customHeight="1">
      <c r="A7" s="400"/>
      <c r="B7" s="388"/>
      <c r="C7" s="388"/>
      <c r="D7" s="269" t="s">
        <v>187</v>
      </c>
      <c r="E7" s="269" t="s">
        <v>188</v>
      </c>
      <c r="F7" s="269" t="s">
        <v>189</v>
      </c>
      <c r="G7" s="269" t="s">
        <v>190</v>
      </c>
      <c r="H7" s="388"/>
      <c r="I7" s="269" t="s">
        <v>187</v>
      </c>
      <c r="J7" s="269" t="s">
        <v>188</v>
      </c>
      <c r="K7" s="269" t="s">
        <v>189</v>
      </c>
      <c r="L7" s="269" t="s">
        <v>190</v>
      </c>
      <c r="M7" s="388"/>
      <c r="N7" s="270" t="s">
        <v>191</v>
      </c>
      <c r="O7" s="270" t="s">
        <v>192</v>
      </c>
      <c r="P7" s="270" t="s">
        <v>193</v>
      </c>
      <c r="Q7" s="270" t="s">
        <v>194</v>
      </c>
      <c r="R7" s="270" t="s">
        <v>191</v>
      </c>
      <c r="S7" s="270" t="s">
        <v>192</v>
      </c>
      <c r="T7" s="270" t="s">
        <v>193</v>
      </c>
      <c r="U7" s="270" t="s">
        <v>194</v>
      </c>
      <c r="V7" s="385"/>
      <c r="W7" s="385"/>
      <c r="X7" s="388"/>
      <c r="Y7" s="269" t="s">
        <v>187</v>
      </c>
      <c r="Z7" s="269" t="s">
        <v>188</v>
      </c>
      <c r="AA7" s="269" t="s">
        <v>189</v>
      </c>
      <c r="AB7" s="269" t="s">
        <v>190</v>
      </c>
      <c r="AC7" s="388"/>
      <c r="AD7" s="269" t="s">
        <v>187</v>
      </c>
      <c r="AE7" s="269" t="s">
        <v>188</v>
      </c>
      <c r="AF7" s="269" t="s">
        <v>189</v>
      </c>
      <c r="AG7" s="269" t="s">
        <v>190</v>
      </c>
      <c r="AH7" s="393"/>
      <c r="AI7" s="270" t="s">
        <v>191</v>
      </c>
      <c r="AJ7" s="270" t="s">
        <v>192</v>
      </c>
      <c r="AK7" s="270" t="s">
        <v>193</v>
      </c>
      <c r="AL7" s="270" t="s">
        <v>194</v>
      </c>
      <c r="AM7" s="270" t="s">
        <v>191</v>
      </c>
      <c r="AN7" s="270" t="s">
        <v>192</v>
      </c>
      <c r="AO7" s="270" t="s">
        <v>193</v>
      </c>
      <c r="AP7" s="270" t="s">
        <v>194</v>
      </c>
      <c r="AQ7" s="385"/>
      <c r="AR7" s="385"/>
      <c r="AS7" s="384"/>
      <c r="AT7" s="387"/>
      <c r="AU7" s="384"/>
      <c r="AV7" s="384"/>
      <c r="AW7" s="387"/>
      <c r="AX7" s="384"/>
    </row>
    <row r="8" spans="1:50" ht="15" customHeight="1">
      <c r="A8" s="271">
        <v>1</v>
      </c>
      <c r="B8" s="272" t="s">
        <v>61</v>
      </c>
      <c r="C8" s="273">
        <f>SUM(D8:G8)</f>
        <v>49.113000000000007</v>
      </c>
      <c r="D8" s="274">
        <v>1.7449999999999999</v>
      </c>
      <c r="E8" s="274">
        <v>12.469000000000001</v>
      </c>
      <c r="F8" s="274">
        <v>31.244000000000003</v>
      </c>
      <c r="G8" s="274">
        <v>3.6549999999999998</v>
      </c>
      <c r="H8" s="273">
        <f>SUM(I8:L8)</f>
        <v>0</v>
      </c>
      <c r="I8" s="274"/>
      <c r="J8" s="274"/>
      <c r="K8" s="274"/>
      <c r="L8" s="274"/>
      <c r="M8" s="273">
        <f>SUM(N8:U8)</f>
        <v>66.692000000000007</v>
      </c>
      <c r="N8" s="275">
        <v>1</v>
      </c>
      <c r="O8" s="275">
        <v>2.8540000000000001</v>
      </c>
      <c r="P8" s="275">
        <v>0.73</v>
      </c>
      <c r="Q8" s="275">
        <v>10.9</v>
      </c>
      <c r="R8" s="275">
        <v>3.62</v>
      </c>
      <c r="S8" s="275">
        <v>26.575000000000003</v>
      </c>
      <c r="T8" s="275">
        <v>3.32</v>
      </c>
      <c r="U8" s="275">
        <v>17.693000000000001</v>
      </c>
      <c r="V8" s="276">
        <f t="shared" ref="V8:V20" si="0">D8*285.06+E8*177.37+(F8+G8)*114.51+N8*85.71653+O8*71.6475+P8*87.00383+Q8*58.25799+R8*72.16284+S8*60.90038+T8*76.51762+U8*50.57834</f>
        <v>10722.64224922</v>
      </c>
      <c r="W8" s="277">
        <f t="shared" ref="W8:W20" si="1">(I8*5.5+J8*3.5+K8*3+L8*3)*1000*150000/1000000000</f>
        <v>0</v>
      </c>
      <c r="X8" s="273">
        <f>SUM(Y8:AB8)</f>
        <v>26.217999999999996</v>
      </c>
      <c r="Y8" s="278">
        <v>0</v>
      </c>
      <c r="Z8" s="278">
        <v>7.9349999999999987</v>
      </c>
      <c r="AA8" s="278">
        <v>17.742999999999999</v>
      </c>
      <c r="AB8" s="278">
        <v>0.54</v>
      </c>
      <c r="AC8" s="279">
        <f>SUM(AD8:AG8)</f>
        <v>0</v>
      </c>
      <c r="AD8" s="278"/>
      <c r="AE8" s="278"/>
      <c r="AF8" s="278"/>
      <c r="AG8" s="278"/>
      <c r="AH8" s="279">
        <f t="shared" ref="AH8:AH16" si="2">SUM(AI8:AP8)</f>
        <v>32.289999999999992</v>
      </c>
      <c r="AI8" s="278">
        <v>0.85</v>
      </c>
      <c r="AJ8" s="278">
        <v>1.45</v>
      </c>
      <c r="AK8" s="278">
        <v>0</v>
      </c>
      <c r="AL8" s="278">
        <v>3.5</v>
      </c>
      <c r="AM8" s="278">
        <v>2.61</v>
      </c>
      <c r="AN8" s="278">
        <v>10.66</v>
      </c>
      <c r="AO8" s="278">
        <v>2.33</v>
      </c>
      <c r="AP8" s="278">
        <v>10.889999999999997</v>
      </c>
      <c r="AQ8" s="280">
        <v>5780.35</v>
      </c>
      <c r="AR8" s="280"/>
      <c r="AS8" s="281">
        <f t="shared" ref="AS8:AS21" si="3">X8/C8</f>
        <v>0.53383014680430829</v>
      </c>
      <c r="AT8" s="281" t="str">
        <f>IF(H8=0,"-",AC8/H8)</f>
        <v>-</v>
      </c>
      <c r="AU8" s="281">
        <f t="shared" ref="AU8:AU21" si="4">AH8/M8</f>
        <v>0.48416601691357269</v>
      </c>
      <c r="AV8" s="278">
        <f>X8-'[1]28_6'!X8</f>
        <v>0.90000000000000213</v>
      </c>
      <c r="AW8" s="278">
        <f>AC8-'[1]28_6'!AC8</f>
        <v>0</v>
      </c>
      <c r="AX8" s="282">
        <f>AH8-'[1]28_6'!AH8</f>
        <v>0</v>
      </c>
    </row>
    <row r="9" spans="1:50" ht="15" customHeight="1">
      <c r="A9" s="271">
        <v>2</v>
      </c>
      <c r="B9" s="272" t="s">
        <v>63</v>
      </c>
      <c r="C9" s="273">
        <f t="shared" ref="C9:C20" si="5">SUM(D9:G9)</f>
        <v>78.238</v>
      </c>
      <c r="D9" s="172">
        <v>2.75</v>
      </c>
      <c r="E9" s="172">
        <v>15.789999999999994</v>
      </c>
      <c r="F9" s="172">
        <v>44.626000000000005</v>
      </c>
      <c r="G9" s="172">
        <v>15.071999999999996</v>
      </c>
      <c r="H9" s="273">
        <f t="shared" ref="H9:H20" si="6">SUM(I9:L9)</f>
        <v>0.77</v>
      </c>
      <c r="I9" s="172">
        <v>0</v>
      </c>
      <c r="J9" s="172">
        <v>0.77</v>
      </c>
      <c r="K9" s="172"/>
      <c r="L9" s="172"/>
      <c r="M9" s="273">
        <f t="shared" ref="M9:M20" si="7">SUM(N9:U9)</f>
        <v>38.336999999999996</v>
      </c>
      <c r="N9" s="173">
        <v>1.7999999999999998</v>
      </c>
      <c r="O9" s="173">
        <v>5.4540000000000006</v>
      </c>
      <c r="P9" s="173">
        <v>1.75</v>
      </c>
      <c r="Q9" s="173">
        <v>0.19</v>
      </c>
      <c r="R9" s="173">
        <v>4.18</v>
      </c>
      <c r="S9" s="173">
        <v>17.128999999999998</v>
      </c>
      <c r="T9" s="173">
        <v>0.4</v>
      </c>
      <c r="U9" s="173">
        <v>7.4340000000000002</v>
      </c>
      <c r="V9" s="276">
        <f t="shared" si="0"/>
        <v>12880.395927380003</v>
      </c>
      <c r="W9" s="277">
        <f t="shared" si="1"/>
        <v>0.40425000000000005</v>
      </c>
      <c r="X9" s="273">
        <f t="shared" ref="X9:X20" si="8">SUM(Y9:AB9)</f>
        <v>29.169999999999991</v>
      </c>
      <c r="Y9" s="283">
        <v>0.67</v>
      </c>
      <c r="Z9" s="283">
        <v>5.2430000000000003</v>
      </c>
      <c r="AA9" s="283">
        <v>20.02699999999999</v>
      </c>
      <c r="AB9" s="283">
        <v>3.2300000000000004</v>
      </c>
      <c r="AC9" s="279">
        <f t="shared" ref="AC9:AC20" si="9">SUM(AD9:AG9)</f>
        <v>0.42</v>
      </c>
      <c r="AD9" s="283">
        <v>0</v>
      </c>
      <c r="AE9" s="283">
        <v>0.42</v>
      </c>
      <c r="AF9" s="283">
        <v>0</v>
      </c>
      <c r="AG9" s="283">
        <v>0</v>
      </c>
      <c r="AH9" s="279">
        <f t="shared" si="2"/>
        <v>7.7100000000000009</v>
      </c>
      <c r="AI9" s="283">
        <v>1.22</v>
      </c>
      <c r="AJ9" s="283">
        <v>7.0000000000000007E-2</v>
      </c>
      <c r="AK9" s="283">
        <v>0</v>
      </c>
      <c r="AL9" s="283">
        <v>0.11</v>
      </c>
      <c r="AM9" s="283">
        <v>2.0300000000000002</v>
      </c>
      <c r="AN9" s="283">
        <v>3.7199999999999998</v>
      </c>
      <c r="AO9" s="283">
        <v>0</v>
      </c>
      <c r="AP9" s="283">
        <v>0.56000000000000005</v>
      </c>
      <c r="AQ9" s="280">
        <v>4517.75</v>
      </c>
      <c r="AR9" s="280"/>
      <c r="AS9" s="281">
        <f t="shared" si="3"/>
        <v>0.37283672895523901</v>
      </c>
      <c r="AT9" s="281">
        <f t="shared" ref="AT9:AT19" si="10">IF(H9=0,"-",AC9/H9)</f>
        <v>0.54545454545454541</v>
      </c>
      <c r="AU9" s="281">
        <f t="shared" si="4"/>
        <v>0.2011111980593161</v>
      </c>
      <c r="AV9" s="278">
        <f>X9-'[1]28_6'!X9</f>
        <v>3.4519999999999982</v>
      </c>
      <c r="AW9" s="278">
        <f>AC9-'[1]28_6'!AC9</f>
        <v>0.42</v>
      </c>
      <c r="AX9" s="282">
        <f>AH9-'[1]28_6'!AH9</f>
        <v>1.6300000000000008</v>
      </c>
    </row>
    <row r="10" spans="1:50" ht="15" customHeight="1">
      <c r="A10" s="271">
        <v>3</v>
      </c>
      <c r="B10" s="272" t="s">
        <v>195</v>
      </c>
      <c r="C10" s="273">
        <f t="shared" si="5"/>
        <v>23.240000000000002</v>
      </c>
      <c r="D10" s="174"/>
      <c r="E10" s="174">
        <v>9.2100000000000009</v>
      </c>
      <c r="F10" s="174">
        <v>11.18</v>
      </c>
      <c r="G10" s="174">
        <v>2.85</v>
      </c>
      <c r="H10" s="273">
        <f t="shared" si="6"/>
        <v>16.7</v>
      </c>
      <c r="I10" s="175"/>
      <c r="J10" s="175">
        <v>16.7</v>
      </c>
      <c r="K10" s="175"/>
      <c r="L10" s="175"/>
      <c r="M10" s="273">
        <f t="shared" si="7"/>
        <v>9.24</v>
      </c>
      <c r="N10" s="176">
        <v>1.37</v>
      </c>
      <c r="O10" s="176"/>
      <c r="P10" s="176"/>
      <c r="Q10" s="176"/>
      <c r="R10" s="176">
        <v>7.87</v>
      </c>
      <c r="S10" s="176"/>
      <c r="T10" s="176"/>
      <c r="U10" s="176"/>
      <c r="V10" s="276">
        <f t="shared" si="0"/>
        <v>3925.5061968999998</v>
      </c>
      <c r="W10" s="277">
        <f t="shared" si="1"/>
        <v>8.7674999999999983</v>
      </c>
      <c r="X10" s="273">
        <f t="shared" si="8"/>
        <v>8.4150000000000009</v>
      </c>
      <c r="Y10" s="283">
        <v>0</v>
      </c>
      <c r="Z10" s="283">
        <v>3.1259999999999999</v>
      </c>
      <c r="AA10" s="283">
        <v>4.6390000000000011</v>
      </c>
      <c r="AB10" s="283">
        <v>0.65</v>
      </c>
      <c r="AC10" s="279">
        <f t="shared" si="9"/>
        <v>13.992000000000001</v>
      </c>
      <c r="AD10" s="283">
        <v>0</v>
      </c>
      <c r="AE10" s="283">
        <v>13.992000000000001</v>
      </c>
      <c r="AF10" s="283">
        <v>0</v>
      </c>
      <c r="AG10" s="283">
        <v>0</v>
      </c>
      <c r="AH10" s="279">
        <f t="shared" si="2"/>
        <v>6.1889999999999992</v>
      </c>
      <c r="AI10" s="283">
        <v>0</v>
      </c>
      <c r="AJ10" s="283">
        <v>0</v>
      </c>
      <c r="AK10" s="283">
        <v>0</v>
      </c>
      <c r="AL10" s="283">
        <v>0</v>
      </c>
      <c r="AM10" s="283">
        <v>6.1889999999999992</v>
      </c>
      <c r="AN10" s="283">
        <v>0</v>
      </c>
      <c r="AO10" s="283">
        <v>0</v>
      </c>
      <c r="AP10" s="283">
        <v>0</v>
      </c>
      <c r="AQ10" s="280">
        <v>2361.25</v>
      </c>
      <c r="AR10" s="280"/>
      <c r="AS10" s="281">
        <f t="shared" si="3"/>
        <v>0.3620912220309811</v>
      </c>
      <c r="AT10" s="281">
        <f t="shared" si="10"/>
        <v>0.83784431137724558</v>
      </c>
      <c r="AU10" s="281">
        <f t="shared" si="4"/>
        <v>0.66980519480519474</v>
      </c>
      <c r="AV10" s="278">
        <f>X10-'[1]28_6'!X10</f>
        <v>1.1450000000000014</v>
      </c>
      <c r="AW10" s="278">
        <f>AC10-'[1]28_6'!AC10</f>
        <v>0</v>
      </c>
      <c r="AX10" s="282">
        <f>AH10-'[1]28_6'!AH10</f>
        <v>0.82499999999999929</v>
      </c>
    </row>
    <row r="11" spans="1:50" ht="15" customHeight="1">
      <c r="A11" s="271">
        <v>4</v>
      </c>
      <c r="B11" s="272" t="s">
        <v>66</v>
      </c>
      <c r="C11" s="273">
        <f t="shared" si="5"/>
        <v>107.59799999999998</v>
      </c>
      <c r="D11" s="172">
        <v>4.1349999999999998</v>
      </c>
      <c r="E11" s="172">
        <v>15.177</v>
      </c>
      <c r="F11" s="172">
        <v>67.83499999999998</v>
      </c>
      <c r="G11" s="172">
        <v>20.451000000000004</v>
      </c>
      <c r="H11" s="273">
        <f t="shared" si="6"/>
        <v>0</v>
      </c>
      <c r="I11" s="172"/>
      <c r="J11" s="172"/>
      <c r="K11" s="172"/>
      <c r="L11" s="172"/>
      <c r="M11" s="273">
        <f t="shared" si="7"/>
        <v>36.233000000000004</v>
      </c>
      <c r="N11" s="173">
        <v>5.8930000000000007</v>
      </c>
      <c r="O11" s="173">
        <v>4.6899999999999995</v>
      </c>
      <c r="P11" s="173">
        <v>0</v>
      </c>
      <c r="Q11" s="173">
        <v>0</v>
      </c>
      <c r="R11" s="173">
        <v>5.5799999999999992</v>
      </c>
      <c r="S11" s="173">
        <v>14.451999999999998</v>
      </c>
      <c r="T11" s="173">
        <v>3.7899999999999996</v>
      </c>
      <c r="U11" s="173">
        <v>1.8279999999999998</v>
      </c>
      <c r="V11" s="276">
        <f t="shared" si="0"/>
        <v>16486.711660569999</v>
      </c>
      <c r="W11" s="277">
        <f t="shared" si="1"/>
        <v>0</v>
      </c>
      <c r="X11" s="273">
        <f t="shared" si="8"/>
        <v>65.927999999999997</v>
      </c>
      <c r="Y11" s="283">
        <v>1.25</v>
      </c>
      <c r="Z11" s="283">
        <v>8.1269999999999989</v>
      </c>
      <c r="AA11" s="283">
        <v>48.510999999999996</v>
      </c>
      <c r="AB11" s="283">
        <v>8.0400000000000009</v>
      </c>
      <c r="AC11" s="279">
        <f t="shared" si="9"/>
        <v>0</v>
      </c>
      <c r="AD11" s="283"/>
      <c r="AE11" s="283"/>
      <c r="AF11" s="283"/>
      <c r="AG11" s="283"/>
      <c r="AH11" s="279">
        <f t="shared" si="2"/>
        <v>11.097999999999999</v>
      </c>
      <c r="AI11" s="283">
        <v>1.3</v>
      </c>
      <c r="AJ11" s="283">
        <v>1.35</v>
      </c>
      <c r="AK11" s="283">
        <v>0</v>
      </c>
      <c r="AL11" s="283">
        <v>0.89999999999999991</v>
      </c>
      <c r="AM11" s="283">
        <v>2.1399999999999997</v>
      </c>
      <c r="AN11" s="283">
        <v>1.8879999999999999</v>
      </c>
      <c r="AO11" s="283">
        <v>0.66500000000000004</v>
      </c>
      <c r="AP11" s="283">
        <v>2.855</v>
      </c>
      <c r="AQ11" s="280">
        <v>11246.09035</v>
      </c>
      <c r="AR11" s="280"/>
      <c r="AS11" s="281">
        <f t="shared" si="3"/>
        <v>0.61272514359002961</v>
      </c>
      <c r="AT11" s="281" t="str">
        <f t="shared" si="10"/>
        <v>-</v>
      </c>
      <c r="AU11" s="281">
        <f t="shared" si="4"/>
        <v>0.30629536610272395</v>
      </c>
      <c r="AV11" s="278">
        <f>X11-'[1]28_6'!X11</f>
        <v>1.5989999999999895</v>
      </c>
      <c r="AW11" s="278">
        <f>AC11-'[1]28_6'!AC11</f>
        <v>0</v>
      </c>
      <c r="AX11" s="282">
        <f>AH11-'[1]28_6'!AH11</f>
        <v>0.73000000000000043</v>
      </c>
    </row>
    <row r="12" spans="1:50" ht="15" customHeight="1">
      <c r="A12" s="284">
        <v>5</v>
      </c>
      <c r="B12" s="285" t="s">
        <v>68</v>
      </c>
      <c r="C12" s="273">
        <f t="shared" si="5"/>
        <v>123.29099999999998</v>
      </c>
      <c r="D12" s="177">
        <v>4.6069999999999993</v>
      </c>
      <c r="E12" s="177">
        <v>39.698999999999998</v>
      </c>
      <c r="F12" s="177">
        <v>50.482999999999997</v>
      </c>
      <c r="G12" s="177">
        <v>28.501999999999999</v>
      </c>
      <c r="H12" s="273">
        <f t="shared" si="6"/>
        <v>1.7</v>
      </c>
      <c r="I12" s="177">
        <v>1.2</v>
      </c>
      <c r="J12" s="177">
        <v>0.5</v>
      </c>
      <c r="K12" s="177"/>
      <c r="L12" s="177"/>
      <c r="M12" s="273">
        <f t="shared" si="7"/>
        <v>46.54</v>
      </c>
      <c r="N12" s="173">
        <v>5.620000000000001</v>
      </c>
      <c r="O12" s="173">
        <v>0.3</v>
      </c>
      <c r="P12" s="173">
        <v>1.7000000000000002</v>
      </c>
      <c r="Q12" s="173">
        <v>0.45</v>
      </c>
      <c r="R12" s="173">
        <v>17.487000000000002</v>
      </c>
      <c r="S12" s="173">
        <v>2.5230000000000001</v>
      </c>
      <c r="T12" s="173">
        <v>12.52</v>
      </c>
      <c r="U12" s="173">
        <v>5.9399999999999995</v>
      </c>
      <c r="V12" s="276">
        <f t="shared" si="0"/>
        <v>20750.598338920005</v>
      </c>
      <c r="W12" s="277">
        <f t="shared" si="1"/>
        <v>1.2524999999999999</v>
      </c>
      <c r="X12" s="273">
        <f t="shared" si="8"/>
        <v>37.390000000000008</v>
      </c>
      <c r="Y12" s="286">
        <v>1.0150000000000001</v>
      </c>
      <c r="Z12" s="286">
        <v>13.06</v>
      </c>
      <c r="AA12" s="287">
        <v>22.565000000000005</v>
      </c>
      <c r="AB12" s="286">
        <v>0.75</v>
      </c>
      <c r="AC12" s="273">
        <f t="shared" si="9"/>
        <v>0</v>
      </c>
      <c r="AD12" s="286"/>
      <c r="AE12" s="286"/>
      <c r="AF12" s="286"/>
      <c r="AG12" s="286"/>
      <c r="AH12" s="273">
        <f t="shared" si="2"/>
        <v>5.75</v>
      </c>
      <c r="AI12" s="286">
        <v>0</v>
      </c>
      <c r="AJ12" s="286">
        <v>0</v>
      </c>
      <c r="AK12" s="286">
        <v>0</v>
      </c>
      <c r="AL12" s="286">
        <v>0</v>
      </c>
      <c r="AM12" s="286">
        <v>3.17</v>
      </c>
      <c r="AN12" s="286">
        <v>0.1</v>
      </c>
      <c r="AO12" s="286">
        <v>0.67999999999999994</v>
      </c>
      <c r="AP12" s="286">
        <v>1.8</v>
      </c>
      <c r="AQ12" s="288">
        <v>6799.3</v>
      </c>
      <c r="AR12" s="289"/>
      <c r="AS12" s="290">
        <f t="shared" si="3"/>
        <v>0.30326625625552567</v>
      </c>
      <c r="AT12" s="291">
        <f t="shared" si="10"/>
        <v>0</v>
      </c>
      <c r="AU12" s="290">
        <f t="shared" si="4"/>
        <v>0.12354963472281909</v>
      </c>
      <c r="AV12" s="292">
        <f>X12-'[1]28_6'!X12</f>
        <v>0</v>
      </c>
      <c r="AW12" s="292">
        <f>AC12-'[1]28_6'!AC12</f>
        <v>0</v>
      </c>
      <c r="AX12" s="293">
        <f>AH12-'[1]28_6'!AH12</f>
        <v>0</v>
      </c>
    </row>
    <row r="13" spans="1:50" ht="15" customHeight="1">
      <c r="A13" s="271">
        <v>6</v>
      </c>
      <c r="B13" s="272" t="s">
        <v>72</v>
      </c>
      <c r="C13" s="273">
        <f t="shared" si="5"/>
        <v>20.73</v>
      </c>
      <c r="D13" s="172">
        <v>1.5</v>
      </c>
      <c r="E13" s="172">
        <v>3.67</v>
      </c>
      <c r="F13" s="172">
        <v>8.93</v>
      </c>
      <c r="G13" s="172">
        <v>6.63</v>
      </c>
      <c r="H13" s="273">
        <f t="shared" si="6"/>
        <v>0</v>
      </c>
      <c r="I13" s="172"/>
      <c r="J13" s="172"/>
      <c r="K13" s="172"/>
      <c r="L13" s="172"/>
      <c r="M13" s="273">
        <f t="shared" si="7"/>
        <v>3.5529999999999999</v>
      </c>
      <c r="N13" s="173">
        <v>0.55000000000000004</v>
      </c>
      <c r="O13" s="173"/>
      <c r="P13" s="173">
        <v>0.36699999999999999</v>
      </c>
      <c r="Q13" s="173"/>
      <c r="R13" s="173"/>
      <c r="S13" s="173">
        <v>1</v>
      </c>
      <c r="T13" s="173">
        <v>1.6359999999999999</v>
      </c>
      <c r="U13" s="173"/>
      <c r="V13" s="276">
        <f t="shared" si="0"/>
        <v>3125.4712034300001</v>
      </c>
      <c r="W13" s="277">
        <f t="shared" si="1"/>
        <v>0</v>
      </c>
      <c r="X13" s="273">
        <f t="shared" si="8"/>
        <v>10.01</v>
      </c>
      <c r="Y13" s="294">
        <v>1.5</v>
      </c>
      <c r="Z13" s="294">
        <v>2.0469999999999997</v>
      </c>
      <c r="AA13" s="294">
        <v>4.6479999999999997</v>
      </c>
      <c r="AB13" s="294">
        <v>1.8149999999999999</v>
      </c>
      <c r="AC13" s="279">
        <f t="shared" si="9"/>
        <v>0</v>
      </c>
      <c r="AD13" s="294"/>
      <c r="AE13" s="294"/>
      <c r="AF13" s="294"/>
      <c r="AG13" s="294"/>
      <c r="AH13" s="279">
        <f t="shared" si="2"/>
        <v>0.8</v>
      </c>
      <c r="AI13" s="283">
        <v>0</v>
      </c>
      <c r="AJ13" s="283">
        <v>0</v>
      </c>
      <c r="AK13" s="283">
        <v>0</v>
      </c>
      <c r="AL13" s="283">
        <v>0</v>
      </c>
      <c r="AM13" s="283">
        <v>0</v>
      </c>
      <c r="AN13" s="283">
        <v>0.4</v>
      </c>
      <c r="AO13" s="283">
        <v>0.15</v>
      </c>
      <c r="AP13" s="283">
        <v>0.25</v>
      </c>
      <c r="AQ13" s="280">
        <v>1399.9199999999998</v>
      </c>
      <c r="AR13" s="280"/>
      <c r="AS13" s="281">
        <f t="shared" si="3"/>
        <v>0.48287506029908345</v>
      </c>
      <c r="AT13" s="281" t="str">
        <f t="shared" si="10"/>
        <v>-</v>
      </c>
      <c r="AU13" s="281">
        <f t="shared" si="4"/>
        <v>0.22516183506895582</v>
      </c>
      <c r="AV13" s="278">
        <f>X13-'[1]28_6'!X13</f>
        <v>0.70700000000000074</v>
      </c>
      <c r="AW13" s="278">
        <f>AC13-'[1]28_6'!AC13</f>
        <v>0</v>
      </c>
      <c r="AX13" s="282">
        <f>AH13-'[1]28_6'!AH13</f>
        <v>0</v>
      </c>
    </row>
    <row r="14" spans="1:50" ht="15" customHeight="1">
      <c r="A14" s="271">
        <v>7</v>
      </c>
      <c r="B14" s="272" t="s">
        <v>70</v>
      </c>
      <c r="C14" s="273">
        <f t="shared" si="5"/>
        <v>35</v>
      </c>
      <c r="D14" s="172">
        <v>0</v>
      </c>
      <c r="E14" s="172">
        <v>6.5000000000000009</v>
      </c>
      <c r="F14" s="172">
        <v>23.500000000000004</v>
      </c>
      <c r="G14" s="172">
        <v>4.9999999999999982</v>
      </c>
      <c r="H14" s="273">
        <f t="shared" si="6"/>
        <v>0</v>
      </c>
      <c r="I14" s="172"/>
      <c r="J14" s="172"/>
      <c r="K14" s="172"/>
      <c r="L14" s="172"/>
      <c r="M14" s="273">
        <f t="shared" si="7"/>
        <v>3</v>
      </c>
      <c r="N14" s="173"/>
      <c r="O14" s="173"/>
      <c r="P14" s="173"/>
      <c r="Q14" s="173"/>
      <c r="R14" s="173"/>
      <c r="S14" s="173"/>
      <c r="T14" s="173">
        <v>3</v>
      </c>
      <c r="U14" s="173"/>
      <c r="V14" s="276">
        <f t="shared" si="0"/>
        <v>4645.9928600000003</v>
      </c>
      <c r="W14" s="277">
        <f t="shared" si="1"/>
        <v>0</v>
      </c>
      <c r="X14" s="273">
        <f t="shared" si="8"/>
        <v>13.399999999999999</v>
      </c>
      <c r="Y14" s="287">
        <v>0</v>
      </c>
      <c r="Z14" s="287">
        <v>3.63</v>
      </c>
      <c r="AA14" s="287">
        <v>8.09</v>
      </c>
      <c r="AB14" s="287">
        <v>1.6800000000000002</v>
      </c>
      <c r="AC14" s="273">
        <f t="shared" si="9"/>
        <v>0</v>
      </c>
      <c r="AD14" s="287"/>
      <c r="AE14" s="287"/>
      <c r="AF14" s="287"/>
      <c r="AG14" s="287"/>
      <c r="AH14" s="273">
        <f t="shared" si="2"/>
        <v>1.3</v>
      </c>
      <c r="AI14" s="287">
        <v>0</v>
      </c>
      <c r="AJ14" s="287">
        <v>0</v>
      </c>
      <c r="AK14" s="287">
        <v>0.8</v>
      </c>
      <c r="AL14" s="287">
        <v>0</v>
      </c>
      <c r="AM14" s="287">
        <v>0</v>
      </c>
      <c r="AN14" s="287">
        <v>0</v>
      </c>
      <c r="AO14" s="287">
        <v>0</v>
      </c>
      <c r="AP14" s="287">
        <v>0.5</v>
      </c>
      <c r="AQ14" s="295">
        <v>1897</v>
      </c>
      <c r="AR14" s="295"/>
      <c r="AS14" s="291">
        <f t="shared" si="3"/>
        <v>0.38285714285714284</v>
      </c>
      <c r="AT14" s="291" t="str">
        <f t="shared" si="10"/>
        <v>-</v>
      </c>
      <c r="AU14" s="291">
        <f t="shared" si="4"/>
        <v>0.43333333333333335</v>
      </c>
      <c r="AV14" s="292">
        <f>X14-'[1]28_6'!X14</f>
        <v>0</v>
      </c>
      <c r="AW14" s="292">
        <f>AC14-'[1]28_6'!AC14</f>
        <v>0</v>
      </c>
      <c r="AX14" s="293">
        <f>AH14-'[1]28_6'!AH14</f>
        <v>0</v>
      </c>
    </row>
    <row r="15" spans="1:50" ht="15" customHeight="1">
      <c r="A15" s="271">
        <v>8</v>
      </c>
      <c r="B15" s="272" t="s">
        <v>74</v>
      </c>
      <c r="C15" s="273">
        <f t="shared" si="5"/>
        <v>63.500000000000007</v>
      </c>
      <c r="D15" s="172">
        <v>2.4</v>
      </c>
      <c r="E15" s="172">
        <v>16.810000000000002</v>
      </c>
      <c r="F15" s="172">
        <v>37.690000000000005</v>
      </c>
      <c r="G15" s="172">
        <v>6.6000000000000005</v>
      </c>
      <c r="H15" s="273">
        <f t="shared" si="6"/>
        <v>10.780000000000001</v>
      </c>
      <c r="I15" s="172">
        <v>4.7</v>
      </c>
      <c r="J15" s="172">
        <v>6.08</v>
      </c>
      <c r="K15" s="172"/>
      <c r="L15" s="172"/>
      <c r="M15" s="273">
        <f t="shared" si="7"/>
        <v>31.35</v>
      </c>
      <c r="N15" s="173">
        <v>2.7</v>
      </c>
      <c r="O15" s="173">
        <v>2</v>
      </c>
      <c r="P15" s="173">
        <v>2</v>
      </c>
      <c r="Q15" s="173">
        <v>0.5</v>
      </c>
      <c r="R15" s="173">
        <v>7.45</v>
      </c>
      <c r="S15" s="173">
        <v>11.15</v>
      </c>
      <c r="T15" s="173">
        <v>3.35</v>
      </c>
      <c r="U15" s="173">
        <v>2.2000000000000002</v>
      </c>
      <c r="V15" s="276">
        <f t="shared" si="0"/>
        <v>10899.506656</v>
      </c>
      <c r="W15" s="277">
        <f t="shared" si="1"/>
        <v>7.0694999999999997</v>
      </c>
      <c r="X15" s="273">
        <f t="shared" si="8"/>
        <v>23.719000000000001</v>
      </c>
      <c r="Y15" s="287">
        <v>0.4</v>
      </c>
      <c r="Z15" s="287">
        <v>6.6759999999999993</v>
      </c>
      <c r="AA15" s="287">
        <v>14.82</v>
      </c>
      <c r="AB15" s="287">
        <v>1.823</v>
      </c>
      <c r="AC15" s="273">
        <f t="shared" si="9"/>
        <v>0</v>
      </c>
      <c r="AD15" s="287"/>
      <c r="AE15" s="287"/>
      <c r="AF15" s="287"/>
      <c r="AG15" s="287"/>
      <c r="AH15" s="273">
        <f t="shared" si="2"/>
        <v>10.119999999999999</v>
      </c>
      <c r="AI15" s="287">
        <v>0</v>
      </c>
      <c r="AJ15" s="287">
        <v>0.4</v>
      </c>
      <c r="AK15" s="287">
        <v>0.5</v>
      </c>
      <c r="AL15" s="287">
        <v>0</v>
      </c>
      <c r="AM15" s="287">
        <v>2.4199999999999995</v>
      </c>
      <c r="AN15" s="287">
        <v>4.9499999999999993</v>
      </c>
      <c r="AO15" s="287">
        <v>1.1499999999999999</v>
      </c>
      <c r="AP15" s="287">
        <v>0.7</v>
      </c>
      <c r="AQ15" s="289">
        <v>4016</v>
      </c>
      <c r="AR15" s="289"/>
      <c r="AS15" s="291">
        <f t="shared" si="3"/>
        <v>0.37352755905511809</v>
      </c>
      <c r="AT15" s="291">
        <f t="shared" si="10"/>
        <v>0</v>
      </c>
      <c r="AU15" s="291">
        <f t="shared" si="4"/>
        <v>0.3228070175438596</v>
      </c>
      <c r="AV15" s="292">
        <f>X15-'[1]28_6'!X15</f>
        <v>0</v>
      </c>
      <c r="AW15" s="292">
        <f>AC15-'[1]28_6'!AC15</f>
        <v>0</v>
      </c>
      <c r="AX15" s="293">
        <f>AH15-'[1]28_6'!AH15</f>
        <v>0</v>
      </c>
    </row>
    <row r="16" spans="1:50" ht="15" customHeight="1">
      <c r="A16" s="271">
        <v>9</v>
      </c>
      <c r="B16" s="272" t="s">
        <v>82</v>
      </c>
      <c r="C16" s="273">
        <f t="shared" si="5"/>
        <v>45.603000000000002</v>
      </c>
      <c r="D16" s="172">
        <v>2.87</v>
      </c>
      <c r="E16" s="172">
        <v>10.811</v>
      </c>
      <c r="F16" s="172">
        <v>14.359000000000002</v>
      </c>
      <c r="G16" s="172">
        <v>17.562999999999999</v>
      </c>
      <c r="H16" s="273">
        <f t="shared" si="6"/>
        <v>2.8</v>
      </c>
      <c r="I16" s="172">
        <v>1.33</v>
      </c>
      <c r="J16" s="172">
        <v>1.4699999999999998</v>
      </c>
      <c r="K16" s="172"/>
      <c r="L16" s="172"/>
      <c r="M16" s="273">
        <f t="shared" si="7"/>
        <v>17.841999999999999</v>
      </c>
      <c r="N16" s="173">
        <v>1.1000000000000001</v>
      </c>
      <c r="O16" s="173">
        <v>0</v>
      </c>
      <c r="P16" s="173">
        <v>4.6769999999999996</v>
      </c>
      <c r="Q16" s="173">
        <v>0.2</v>
      </c>
      <c r="R16" s="173">
        <v>3.8379999999999996</v>
      </c>
      <c r="S16" s="173">
        <v>1.3260000000000001</v>
      </c>
      <c r="T16" s="173">
        <v>6.7010000000000005</v>
      </c>
      <c r="U16" s="173">
        <v>0</v>
      </c>
      <c r="V16" s="276">
        <f t="shared" si="0"/>
        <v>7774.3736393300005</v>
      </c>
      <c r="W16" s="277">
        <f t="shared" si="1"/>
        <v>1.869</v>
      </c>
      <c r="X16" s="273">
        <f t="shared" si="8"/>
        <v>18.686</v>
      </c>
      <c r="Y16" s="283">
        <v>0.45</v>
      </c>
      <c r="Z16" s="283">
        <v>3.2</v>
      </c>
      <c r="AA16" s="283">
        <v>12.505999999999998</v>
      </c>
      <c r="AB16" s="283">
        <v>2.5300000000000002</v>
      </c>
      <c r="AC16" s="273">
        <f t="shared" si="9"/>
        <v>0</v>
      </c>
      <c r="AD16" s="296"/>
      <c r="AE16" s="296"/>
      <c r="AF16" s="296"/>
      <c r="AG16" s="296"/>
      <c r="AH16" s="273">
        <f t="shared" si="2"/>
        <v>5.2</v>
      </c>
      <c r="AI16" s="283">
        <v>0</v>
      </c>
      <c r="AJ16" s="283">
        <v>0</v>
      </c>
      <c r="AK16" s="283">
        <v>0</v>
      </c>
      <c r="AL16" s="283">
        <v>0</v>
      </c>
      <c r="AM16" s="283">
        <v>3</v>
      </c>
      <c r="AN16" s="283">
        <v>0</v>
      </c>
      <c r="AO16" s="283">
        <v>2.2000000000000002</v>
      </c>
      <c r="AP16" s="283">
        <v>0</v>
      </c>
      <c r="AQ16" s="280">
        <v>2438.6999999999998</v>
      </c>
      <c r="AR16" s="289"/>
      <c r="AS16" s="291">
        <f t="shared" si="3"/>
        <v>0.4097537442712102</v>
      </c>
      <c r="AT16" s="291">
        <f t="shared" si="10"/>
        <v>0</v>
      </c>
      <c r="AU16" s="291">
        <f t="shared" si="4"/>
        <v>0.29144714718080933</v>
      </c>
      <c r="AV16" s="292">
        <f>X16-'[1]28_6'!X16</f>
        <v>7.8550000000000004</v>
      </c>
      <c r="AW16" s="292">
        <f>AC16-'[1]28_6'!AC16</f>
        <v>0</v>
      </c>
      <c r="AX16" s="293">
        <f>AH16-'[1]28_6'!AH16</f>
        <v>1.6000000000000005</v>
      </c>
    </row>
    <row r="17" spans="1:50" ht="15" customHeight="1">
      <c r="A17" s="271">
        <v>10</v>
      </c>
      <c r="B17" s="272" t="s">
        <v>84</v>
      </c>
      <c r="C17" s="273">
        <f t="shared" si="5"/>
        <v>21.247999999999998</v>
      </c>
      <c r="D17" s="172">
        <v>0.15</v>
      </c>
      <c r="E17" s="172">
        <v>4.5609999999999999</v>
      </c>
      <c r="F17" s="172">
        <v>15.356999999999996</v>
      </c>
      <c r="G17" s="172">
        <v>1.18</v>
      </c>
      <c r="H17" s="273">
        <f t="shared" si="6"/>
        <v>0.35</v>
      </c>
      <c r="I17" s="172">
        <v>0</v>
      </c>
      <c r="J17" s="172">
        <v>0.35</v>
      </c>
      <c r="K17" s="172"/>
      <c r="L17" s="172"/>
      <c r="M17" s="273">
        <f t="shared" si="7"/>
        <v>15.671000000000001</v>
      </c>
      <c r="N17" s="173">
        <v>0.8</v>
      </c>
      <c r="O17" s="173">
        <v>0.21</v>
      </c>
      <c r="P17" s="173">
        <v>0</v>
      </c>
      <c r="Q17" s="173">
        <v>0.115</v>
      </c>
      <c r="R17" s="173">
        <v>1.1980000000000002</v>
      </c>
      <c r="S17" s="173">
        <v>3.4769999999999999</v>
      </c>
      <c r="T17" s="173">
        <v>5.7160000000000011</v>
      </c>
      <c r="U17" s="173">
        <v>4.1549999999999994</v>
      </c>
      <c r="V17" s="276">
        <f t="shared" si="0"/>
        <v>3781.4437300499994</v>
      </c>
      <c r="W17" s="277">
        <f t="shared" si="1"/>
        <v>0.18374999999999997</v>
      </c>
      <c r="X17" s="273">
        <f t="shared" si="8"/>
        <v>4.9290000000000003</v>
      </c>
      <c r="Y17" s="287">
        <v>0</v>
      </c>
      <c r="Z17" s="287">
        <v>1.4729999999999999</v>
      </c>
      <c r="AA17" s="287">
        <v>3.456</v>
      </c>
      <c r="AB17" s="287">
        <v>0</v>
      </c>
      <c r="AC17" s="273">
        <f t="shared" si="9"/>
        <v>0</v>
      </c>
      <c r="AD17" s="287"/>
      <c r="AE17" s="287"/>
      <c r="AF17" s="287"/>
      <c r="AG17" s="287"/>
      <c r="AH17" s="273">
        <f>SUM(AI17:AP17)</f>
        <v>2.8600000000000003</v>
      </c>
      <c r="AI17" s="287">
        <v>0.66</v>
      </c>
      <c r="AJ17" s="287">
        <v>0</v>
      </c>
      <c r="AK17" s="287">
        <v>0</v>
      </c>
      <c r="AL17" s="287">
        <v>0</v>
      </c>
      <c r="AM17" s="287">
        <v>0</v>
      </c>
      <c r="AN17" s="287">
        <v>0</v>
      </c>
      <c r="AO17" s="287">
        <v>2.16</v>
      </c>
      <c r="AP17" s="287">
        <v>0.04</v>
      </c>
      <c r="AQ17" s="289">
        <v>872.05</v>
      </c>
      <c r="AR17" s="289"/>
      <c r="AS17" s="291">
        <f t="shared" si="3"/>
        <v>0.23197477409638559</v>
      </c>
      <c r="AT17" s="291">
        <f t="shared" si="10"/>
        <v>0</v>
      </c>
      <c r="AU17" s="291">
        <f t="shared" si="4"/>
        <v>0.18250271201582541</v>
      </c>
      <c r="AV17" s="292">
        <f>X17-'[1]28_6'!X17</f>
        <v>0</v>
      </c>
      <c r="AW17" s="292">
        <f>AC17-'[1]28_6'!AC17</f>
        <v>0</v>
      </c>
      <c r="AX17" s="293">
        <f>AH17-'[1]28_6'!AH17</f>
        <v>0</v>
      </c>
    </row>
    <row r="18" spans="1:50" ht="15" customHeight="1">
      <c r="A18" s="271">
        <v>11</v>
      </c>
      <c r="B18" s="272" t="s">
        <v>196</v>
      </c>
      <c r="C18" s="273">
        <f t="shared" si="5"/>
        <v>8.2929999999999993</v>
      </c>
      <c r="D18" s="172">
        <v>0.09</v>
      </c>
      <c r="E18" s="172">
        <v>6.8629999999999995</v>
      </c>
      <c r="F18" s="172">
        <v>7.0000000000000007E-2</v>
      </c>
      <c r="G18" s="172">
        <v>1.27</v>
      </c>
      <c r="H18" s="273">
        <f t="shared" si="6"/>
        <v>1.335</v>
      </c>
      <c r="I18" s="172"/>
      <c r="J18" s="172">
        <v>1.335</v>
      </c>
      <c r="K18" s="172"/>
      <c r="L18" s="172"/>
      <c r="M18" s="273">
        <f t="shared" si="7"/>
        <v>9.984</v>
      </c>
      <c r="N18" s="173">
        <v>0.18</v>
      </c>
      <c r="O18" s="173"/>
      <c r="P18" s="173"/>
      <c r="Q18" s="173"/>
      <c r="R18" s="173">
        <v>2.2460000000000004</v>
      </c>
      <c r="S18" s="173"/>
      <c r="T18" s="173">
        <v>7.5579999999999998</v>
      </c>
      <c r="U18" s="173"/>
      <c r="V18" s="276">
        <f t="shared" si="0"/>
        <v>2152.2159959999999</v>
      </c>
      <c r="W18" s="277">
        <f t="shared" si="1"/>
        <v>0.70087499999999991</v>
      </c>
      <c r="X18" s="273">
        <f t="shared" si="8"/>
        <v>2.7479999999999998</v>
      </c>
      <c r="Y18" s="283">
        <v>0</v>
      </c>
      <c r="Z18" s="283">
        <v>2.7479999999999998</v>
      </c>
      <c r="AA18" s="283">
        <v>0</v>
      </c>
      <c r="AB18" s="283">
        <v>0</v>
      </c>
      <c r="AC18" s="279">
        <f t="shared" si="9"/>
        <v>2.274</v>
      </c>
      <c r="AD18" s="283">
        <v>0</v>
      </c>
      <c r="AE18" s="283">
        <v>2.274</v>
      </c>
      <c r="AF18" s="283">
        <v>0</v>
      </c>
      <c r="AG18" s="283">
        <v>0</v>
      </c>
      <c r="AH18" s="279">
        <f>SUM(AI18:AP18)</f>
        <v>4.444</v>
      </c>
      <c r="AI18" s="283">
        <v>0</v>
      </c>
      <c r="AJ18" s="283">
        <v>0</v>
      </c>
      <c r="AK18" s="283">
        <v>0</v>
      </c>
      <c r="AL18" s="283">
        <v>0</v>
      </c>
      <c r="AM18" s="283">
        <v>0.47299999999999998</v>
      </c>
      <c r="AN18" s="283">
        <v>0</v>
      </c>
      <c r="AO18" s="283">
        <v>3.9710000000000001</v>
      </c>
      <c r="AP18" s="283">
        <v>0</v>
      </c>
      <c r="AQ18" s="280">
        <v>1143.5</v>
      </c>
      <c r="AR18" s="280"/>
      <c r="AS18" s="281">
        <f t="shared" si="3"/>
        <v>0.33136380079585193</v>
      </c>
      <c r="AT18" s="281">
        <f t="shared" si="10"/>
        <v>1.7033707865168539</v>
      </c>
      <c r="AU18" s="281">
        <f t="shared" si="4"/>
        <v>0.44511217948717946</v>
      </c>
      <c r="AV18" s="278">
        <f>X18-'[1]28_6'!X18</f>
        <v>-2.0000000000002238E-3</v>
      </c>
      <c r="AW18" s="278">
        <f>AC18-'[1]28_6'!AC18</f>
        <v>0.85400000000000009</v>
      </c>
      <c r="AX18" s="282">
        <f>AH18-'[1]28_6'!AH18</f>
        <v>-0.75600000000000023</v>
      </c>
    </row>
    <row r="19" spans="1:50" ht="15" customHeight="1">
      <c r="A19" s="271">
        <v>12</v>
      </c>
      <c r="B19" s="272" t="s">
        <v>76</v>
      </c>
      <c r="C19" s="273">
        <f t="shared" si="5"/>
        <v>47.315000000000005</v>
      </c>
      <c r="D19" s="172">
        <v>1.6</v>
      </c>
      <c r="E19" s="172">
        <v>10.513</v>
      </c>
      <c r="F19" s="172">
        <v>23.695000000000004</v>
      </c>
      <c r="G19" s="172">
        <v>11.507</v>
      </c>
      <c r="H19" s="273">
        <f t="shared" si="6"/>
        <v>13.747</v>
      </c>
      <c r="I19" s="172">
        <v>11.1</v>
      </c>
      <c r="J19" s="172">
        <v>2.6469999999999998</v>
      </c>
      <c r="K19" s="172"/>
      <c r="L19" s="172"/>
      <c r="M19" s="273">
        <f t="shared" si="7"/>
        <v>11.006</v>
      </c>
      <c r="N19" s="173">
        <v>0.66</v>
      </c>
      <c r="O19" s="173">
        <v>1.6990000000000001</v>
      </c>
      <c r="P19" s="173">
        <v>0</v>
      </c>
      <c r="Q19" s="173">
        <v>0</v>
      </c>
      <c r="R19" s="173">
        <v>0.91</v>
      </c>
      <c r="S19" s="173">
        <v>6.7119999999999997</v>
      </c>
      <c r="T19" s="173">
        <v>0</v>
      </c>
      <c r="U19" s="173">
        <v>1.0249999999999999</v>
      </c>
      <c r="V19" s="276">
        <f t="shared" si="0"/>
        <v>7056.3441757600012</v>
      </c>
      <c r="W19" s="277">
        <f t="shared" si="1"/>
        <v>10.547174999999999</v>
      </c>
      <c r="X19" s="273">
        <f t="shared" si="8"/>
        <v>9.3179999999999996</v>
      </c>
      <c r="Y19" s="287">
        <v>1.2</v>
      </c>
      <c r="Z19" s="287">
        <v>2.3000000000000003</v>
      </c>
      <c r="AA19" s="287">
        <v>4.6180000000000003</v>
      </c>
      <c r="AB19" s="287">
        <v>1.2</v>
      </c>
      <c r="AC19" s="273">
        <f t="shared" si="9"/>
        <v>0</v>
      </c>
      <c r="AH19" s="273">
        <f>SUM(AI19:AP19)</f>
        <v>4.7750000000000004</v>
      </c>
      <c r="AI19" s="287">
        <v>0.23</v>
      </c>
      <c r="AJ19" s="287">
        <v>2.5</v>
      </c>
      <c r="AK19" s="287">
        <v>0</v>
      </c>
      <c r="AL19" s="287">
        <v>0</v>
      </c>
      <c r="AM19" s="287">
        <v>0.33</v>
      </c>
      <c r="AN19" s="287">
        <v>1.3149999999999999</v>
      </c>
      <c r="AO19" s="287">
        <v>0</v>
      </c>
      <c r="AP19" s="287">
        <v>0.4</v>
      </c>
      <c r="AQ19" s="295">
        <v>2065.4999999999995</v>
      </c>
      <c r="AR19" s="295"/>
      <c r="AS19" s="291">
        <f t="shared" si="3"/>
        <v>0.1969354327380323</v>
      </c>
      <c r="AT19" s="291">
        <f t="shared" si="10"/>
        <v>0</v>
      </c>
      <c r="AU19" s="291">
        <f t="shared" si="4"/>
        <v>0.43385426131201166</v>
      </c>
      <c r="AV19" s="292">
        <f>X19-'[1]28_6'!X19</f>
        <v>0</v>
      </c>
      <c r="AW19" s="292">
        <f>AC19-'[1]28_6'!AC19</f>
        <v>0</v>
      </c>
      <c r="AX19" s="293">
        <f>AH19-'[1]28_6'!AH19</f>
        <v>0</v>
      </c>
    </row>
    <row r="20" spans="1:50" ht="15" customHeight="1">
      <c r="A20" s="271">
        <v>13</v>
      </c>
      <c r="B20" s="272" t="s">
        <v>80</v>
      </c>
      <c r="C20" s="273">
        <f t="shared" si="5"/>
        <v>8.4260000000000002</v>
      </c>
      <c r="D20" s="172"/>
      <c r="E20" s="172">
        <v>0.40300000000000002</v>
      </c>
      <c r="F20" s="172">
        <v>5.8529999999999998</v>
      </c>
      <c r="G20" s="172">
        <v>2.17</v>
      </c>
      <c r="H20" s="273">
        <f t="shared" si="6"/>
        <v>0</v>
      </c>
      <c r="I20" s="172"/>
      <c r="J20" s="172"/>
      <c r="K20" s="172"/>
      <c r="L20" s="172"/>
      <c r="M20" s="273">
        <f t="shared" si="7"/>
        <v>0.18000000000000002</v>
      </c>
      <c r="N20" s="173"/>
      <c r="O20" s="173"/>
      <c r="P20" s="173"/>
      <c r="Q20" s="173"/>
      <c r="R20" s="173">
        <v>0.14000000000000001</v>
      </c>
      <c r="S20" s="173">
        <v>0.04</v>
      </c>
      <c r="T20" s="173"/>
      <c r="U20" s="173"/>
      <c r="V20" s="276">
        <f t="shared" si="0"/>
        <v>1002.7326528000001</v>
      </c>
      <c r="W20" s="277">
        <f t="shared" si="1"/>
        <v>0</v>
      </c>
      <c r="X20" s="273">
        <f t="shared" si="8"/>
        <v>3.3480000000000003</v>
      </c>
      <c r="Y20" s="283"/>
      <c r="Z20" s="283">
        <v>0.19</v>
      </c>
      <c r="AA20" s="283">
        <v>2.6630000000000003</v>
      </c>
      <c r="AB20" s="283">
        <v>0.495</v>
      </c>
      <c r="AC20" s="279">
        <f t="shared" si="9"/>
        <v>0</v>
      </c>
      <c r="AD20" s="283"/>
      <c r="AE20" s="283"/>
      <c r="AF20" s="283"/>
      <c r="AG20" s="283"/>
      <c r="AH20" s="279">
        <v>0</v>
      </c>
      <c r="AI20" s="283"/>
      <c r="AJ20" s="283"/>
      <c r="AK20" s="283"/>
      <c r="AL20" s="283"/>
      <c r="AM20" s="283"/>
      <c r="AN20" s="283"/>
      <c r="AO20" s="283"/>
      <c r="AP20" s="283"/>
      <c r="AQ20" s="280">
        <v>435.4</v>
      </c>
      <c r="AR20" s="280"/>
      <c r="AS20" s="281">
        <f t="shared" si="3"/>
        <v>0.39734156183242347</v>
      </c>
      <c r="AT20" s="281" t="str">
        <f>IF(H20=0,"-",AC20/H20)</f>
        <v>-</v>
      </c>
      <c r="AU20" s="281">
        <f t="shared" si="4"/>
        <v>0</v>
      </c>
      <c r="AV20" s="278">
        <f>X20-'[1]28_6'!X20</f>
        <v>0.10000000000000009</v>
      </c>
      <c r="AW20" s="278">
        <f>AC20-'[1]28_6'!AC20</f>
        <v>0</v>
      </c>
      <c r="AX20" s="282">
        <f>AH20-'[1]28_6'!AH20</f>
        <v>0</v>
      </c>
    </row>
    <row r="21" spans="1:50" ht="15" customHeight="1">
      <c r="A21" s="297"/>
      <c r="B21" s="298" t="s">
        <v>2</v>
      </c>
      <c r="C21" s="289">
        <f t="shared" ref="C21:AR21" si="11">SUM(C8:C20)</f>
        <v>631.59500000000014</v>
      </c>
      <c r="D21" s="289">
        <f t="shared" si="11"/>
        <v>21.846999999999998</v>
      </c>
      <c r="E21" s="289">
        <f t="shared" si="11"/>
        <v>152.476</v>
      </c>
      <c r="F21" s="289">
        <f t="shared" si="11"/>
        <v>334.82199999999995</v>
      </c>
      <c r="G21" s="289">
        <f t="shared" si="11"/>
        <v>122.45</v>
      </c>
      <c r="H21" s="289">
        <f t="shared" si="11"/>
        <v>48.182000000000002</v>
      </c>
      <c r="I21" s="289">
        <f t="shared" si="11"/>
        <v>18.329999999999998</v>
      </c>
      <c r="J21" s="289">
        <f t="shared" si="11"/>
        <v>29.851999999999997</v>
      </c>
      <c r="K21" s="289">
        <f t="shared" si="11"/>
        <v>0</v>
      </c>
      <c r="L21" s="289">
        <f t="shared" si="11"/>
        <v>0</v>
      </c>
      <c r="M21" s="289">
        <f t="shared" si="11"/>
        <v>289.62799999999999</v>
      </c>
      <c r="N21" s="289">
        <f t="shared" si="11"/>
        <v>21.673000000000002</v>
      </c>
      <c r="O21" s="289">
        <f t="shared" si="11"/>
        <v>17.207000000000001</v>
      </c>
      <c r="P21" s="289">
        <f t="shared" si="11"/>
        <v>11.224</v>
      </c>
      <c r="Q21" s="289">
        <f t="shared" si="11"/>
        <v>12.354999999999999</v>
      </c>
      <c r="R21" s="289">
        <f t="shared" si="11"/>
        <v>54.519000000000005</v>
      </c>
      <c r="S21" s="289">
        <f t="shared" si="11"/>
        <v>84.384000000000015</v>
      </c>
      <c r="T21" s="289">
        <f t="shared" si="11"/>
        <v>47.991</v>
      </c>
      <c r="U21" s="289">
        <f t="shared" si="11"/>
        <v>40.275000000000006</v>
      </c>
      <c r="V21" s="289">
        <f t="shared" si="11"/>
        <v>105203.93528635999</v>
      </c>
      <c r="W21" s="289">
        <f t="shared" si="11"/>
        <v>30.794549999999997</v>
      </c>
      <c r="X21" s="289">
        <f t="shared" si="11"/>
        <v>253.27900000000002</v>
      </c>
      <c r="Y21" s="289">
        <f t="shared" si="11"/>
        <v>6.4850000000000012</v>
      </c>
      <c r="Z21" s="289">
        <f t="shared" si="11"/>
        <v>59.754999999999995</v>
      </c>
      <c r="AA21" s="289">
        <f t="shared" si="11"/>
        <v>164.28599999999997</v>
      </c>
      <c r="AB21" s="289">
        <f t="shared" si="11"/>
        <v>22.753000000000004</v>
      </c>
      <c r="AC21" s="289">
        <f t="shared" si="11"/>
        <v>16.686</v>
      </c>
      <c r="AD21" s="289">
        <f t="shared" si="11"/>
        <v>0</v>
      </c>
      <c r="AE21" s="289">
        <f t="shared" si="11"/>
        <v>16.686</v>
      </c>
      <c r="AF21" s="289">
        <f t="shared" si="11"/>
        <v>0</v>
      </c>
      <c r="AG21" s="289">
        <f t="shared" si="11"/>
        <v>0</v>
      </c>
      <c r="AH21" s="289">
        <f t="shared" si="11"/>
        <v>92.536000000000001</v>
      </c>
      <c r="AI21" s="289">
        <f t="shared" si="11"/>
        <v>4.2600000000000007</v>
      </c>
      <c r="AJ21" s="289">
        <f t="shared" si="11"/>
        <v>5.77</v>
      </c>
      <c r="AK21" s="289">
        <f t="shared" si="11"/>
        <v>1.3</v>
      </c>
      <c r="AL21" s="289">
        <f t="shared" si="11"/>
        <v>4.51</v>
      </c>
      <c r="AM21" s="289">
        <f t="shared" si="11"/>
        <v>22.361999999999998</v>
      </c>
      <c r="AN21" s="289">
        <f t="shared" si="11"/>
        <v>23.033000000000001</v>
      </c>
      <c r="AO21" s="289">
        <f t="shared" si="11"/>
        <v>13.306000000000001</v>
      </c>
      <c r="AP21" s="289">
        <f t="shared" si="11"/>
        <v>17.994999999999994</v>
      </c>
      <c r="AQ21" s="295">
        <f t="shared" si="11"/>
        <v>44972.81035</v>
      </c>
      <c r="AR21" s="289">
        <f t="shared" si="11"/>
        <v>0</v>
      </c>
      <c r="AS21" s="299">
        <f t="shared" si="3"/>
        <v>0.40101489087152364</v>
      </c>
      <c r="AT21" s="300">
        <f>IF(H21=0,"-",AC21/H21)</f>
        <v>0.34631190070980861</v>
      </c>
      <c r="AU21" s="299">
        <f t="shared" si="4"/>
        <v>0.31949949590509208</v>
      </c>
      <c r="AV21" s="295">
        <f>SUM(AV8:AV20)</f>
        <v>15.755999999999991</v>
      </c>
      <c r="AW21" s="295">
        <f>SUM(AW8:AW20)</f>
        <v>1.274</v>
      </c>
      <c r="AX21" s="295">
        <f>SUM(AX8:AX20)</f>
        <v>4.0290000000000008</v>
      </c>
    </row>
    <row r="22" spans="1:50" ht="15" customHeight="1">
      <c r="AQ22" s="266"/>
      <c r="AR22" s="266"/>
    </row>
    <row r="23" spans="1:50" ht="15" customHeight="1">
      <c r="AQ23" s="301"/>
    </row>
    <row r="24" spans="1:50" ht="15" customHeight="1">
      <c r="AQ24" s="301"/>
    </row>
  </sheetData>
  <mergeCells count="34">
    <mergeCell ref="B1:F1"/>
    <mergeCell ref="B2:F2"/>
    <mergeCell ref="A3:AU3"/>
    <mergeCell ref="A4:AU4"/>
    <mergeCell ref="A5:A7"/>
    <mergeCell ref="B5:B7"/>
    <mergeCell ref="C5:W5"/>
    <mergeCell ref="X5:AR5"/>
    <mergeCell ref="AS5:AU5"/>
    <mergeCell ref="X6:X7"/>
    <mergeCell ref="AM6:AP6"/>
    <mergeCell ref="AV5:AX5"/>
    <mergeCell ref="C6:C7"/>
    <mergeCell ref="D6:G6"/>
    <mergeCell ref="H6:H7"/>
    <mergeCell ref="I6:L6"/>
    <mergeCell ref="M6:M7"/>
    <mergeCell ref="N6:Q6"/>
    <mergeCell ref="R6:U6"/>
    <mergeCell ref="V6:V7"/>
    <mergeCell ref="W6:W7"/>
    <mergeCell ref="Y6:AB6"/>
    <mergeCell ref="AC6:AC7"/>
    <mergeCell ref="AD6:AG6"/>
    <mergeCell ref="AH6:AH7"/>
    <mergeCell ref="AI6:AL6"/>
    <mergeCell ref="AW6:AW7"/>
    <mergeCell ref="AX6:AX7"/>
    <mergeCell ref="AQ6:AQ7"/>
    <mergeCell ref="AR6:AR7"/>
    <mergeCell ref="AS6:AS7"/>
    <mergeCell ref="AT6:AT7"/>
    <mergeCell ref="AU6:AU7"/>
    <mergeCell ref="AV6:AV7"/>
  </mergeCells>
  <pageMargins left="0.43307086614173229" right="0.19685039370078741"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topLeftCell="A13" workbookViewId="0">
      <selection activeCell="G18" sqref="G18"/>
    </sheetView>
  </sheetViews>
  <sheetFormatPr defaultColWidth="9.1796875" defaultRowHeight="18"/>
  <cols>
    <col min="1" max="1" width="4.54296875" style="303" customWidth="1"/>
    <col min="2" max="4" width="14.81640625" style="303" customWidth="1"/>
    <col min="5" max="5" width="13" style="303" customWidth="1"/>
    <col min="6" max="6" width="15.54296875" style="303" customWidth="1"/>
    <col min="7" max="7" width="21.54296875" style="303" customWidth="1"/>
    <col min="8" max="8" width="13.26953125" style="303" hidden="1" customWidth="1"/>
    <col min="9" max="9" width="13.453125" style="303" customWidth="1"/>
    <col min="10" max="10" width="10.81640625" style="303" customWidth="1"/>
    <col min="11" max="16384" width="9.1796875" style="303"/>
  </cols>
  <sheetData>
    <row r="1" spans="1:10" ht="34.5" customHeight="1">
      <c r="A1" s="409" t="s">
        <v>500</v>
      </c>
      <c r="B1" s="409"/>
      <c r="C1" s="409"/>
      <c r="D1" s="409"/>
      <c r="E1" s="409"/>
      <c r="F1" s="409"/>
      <c r="G1" s="409"/>
    </row>
    <row r="2" spans="1:10" ht="25.5" customHeight="1">
      <c r="A2" s="410" t="s">
        <v>496</v>
      </c>
      <c r="B2" s="410"/>
      <c r="C2" s="410"/>
      <c r="D2" s="410"/>
      <c r="E2" s="410"/>
      <c r="F2" s="410"/>
      <c r="G2" s="410"/>
    </row>
    <row r="3" spans="1:10" ht="18.75" customHeight="1">
      <c r="A3" s="411" t="s">
        <v>0</v>
      </c>
      <c r="B3" s="412" t="s">
        <v>22</v>
      </c>
      <c r="C3" s="407" t="s">
        <v>197</v>
      </c>
      <c r="D3" s="413"/>
      <c r="E3" s="411" t="s">
        <v>198</v>
      </c>
      <c r="F3" s="411"/>
      <c r="G3" s="411" t="s">
        <v>199</v>
      </c>
    </row>
    <row r="4" spans="1:10" ht="53.25" customHeight="1">
      <c r="A4" s="411"/>
      <c r="B4" s="412"/>
      <c r="C4" s="337" t="s">
        <v>200</v>
      </c>
      <c r="D4" s="337" t="s">
        <v>201</v>
      </c>
      <c r="E4" s="336" t="s">
        <v>200</v>
      </c>
      <c r="F4" s="336" t="s">
        <v>202</v>
      </c>
      <c r="G4" s="411"/>
    </row>
    <row r="5" spans="1:10" ht="26">
      <c r="A5" s="304">
        <v>1</v>
      </c>
      <c r="B5" s="305" t="s">
        <v>18</v>
      </c>
      <c r="C5" s="306">
        <v>4.5999999999999996</v>
      </c>
      <c r="D5" s="307">
        <v>296</v>
      </c>
      <c r="E5" s="308">
        <v>0.8</v>
      </c>
      <c r="F5" s="309">
        <f>+E5/C5</f>
        <v>0.17391304347826089</v>
      </c>
      <c r="G5" s="310" t="s">
        <v>203</v>
      </c>
      <c r="H5" s="308">
        <v>8.0670000000000002</v>
      </c>
      <c r="I5" s="311"/>
      <c r="J5" s="312"/>
    </row>
    <row r="6" spans="1:10">
      <c r="A6" s="313">
        <v>2</v>
      </c>
      <c r="B6" s="314" t="s">
        <v>23</v>
      </c>
      <c r="C6" s="315">
        <v>1</v>
      </c>
      <c r="D6" s="316">
        <v>69</v>
      </c>
      <c r="E6" s="317"/>
      <c r="F6" s="318">
        <f t="shared" ref="F6:F18" si="0">+E6/C6</f>
        <v>0</v>
      </c>
      <c r="G6" s="319"/>
      <c r="H6" s="317">
        <v>14.6</v>
      </c>
      <c r="I6" s="312"/>
      <c r="J6" s="312"/>
    </row>
    <row r="7" spans="1:10" ht="52">
      <c r="A7" s="313">
        <v>3</v>
      </c>
      <c r="B7" s="314" t="s">
        <v>17</v>
      </c>
      <c r="C7" s="315">
        <v>27.2</v>
      </c>
      <c r="D7" s="316">
        <v>2032</v>
      </c>
      <c r="E7" s="317">
        <v>11.262</v>
      </c>
      <c r="F7" s="318">
        <f t="shared" si="0"/>
        <v>0.41404411764705884</v>
      </c>
      <c r="G7" s="319" t="s">
        <v>204</v>
      </c>
      <c r="H7" s="317">
        <v>6.58</v>
      </c>
      <c r="I7" s="312"/>
      <c r="J7" s="312"/>
    </row>
    <row r="8" spans="1:10">
      <c r="A8" s="313">
        <v>4</v>
      </c>
      <c r="B8" s="320" t="s">
        <v>10</v>
      </c>
      <c r="C8" s="315">
        <v>1.4</v>
      </c>
      <c r="D8" s="316">
        <v>96</v>
      </c>
      <c r="E8" s="317">
        <v>0.2</v>
      </c>
      <c r="F8" s="318">
        <f t="shared" si="0"/>
        <v>0.14285714285714288</v>
      </c>
      <c r="G8" s="319" t="s">
        <v>205</v>
      </c>
      <c r="H8" s="317">
        <v>15.98</v>
      </c>
      <c r="I8" s="312"/>
      <c r="J8" s="312"/>
    </row>
    <row r="9" spans="1:10" ht="156">
      <c r="A9" s="313">
        <v>5</v>
      </c>
      <c r="B9" s="314" t="s">
        <v>21</v>
      </c>
      <c r="C9" s="315">
        <v>20</v>
      </c>
      <c r="D9" s="316">
        <v>1427</v>
      </c>
      <c r="E9" s="317">
        <v>8.08</v>
      </c>
      <c r="F9" s="318">
        <f t="shared" si="0"/>
        <v>0.40400000000000003</v>
      </c>
      <c r="G9" s="319" t="s">
        <v>206</v>
      </c>
      <c r="H9" s="317">
        <v>11.8</v>
      </c>
      <c r="I9" s="312"/>
      <c r="J9" s="312"/>
    </row>
    <row r="10" spans="1:10" ht="52">
      <c r="A10" s="313">
        <v>6</v>
      </c>
      <c r="B10" s="314" t="s">
        <v>13</v>
      </c>
      <c r="C10" s="315">
        <v>12</v>
      </c>
      <c r="D10" s="316">
        <v>1189</v>
      </c>
      <c r="E10" s="317">
        <v>1.4</v>
      </c>
      <c r="F10" s="318">
        <f t="shared" si="0"/>
        <v>0.11666666666666665</v>
      </c>
      <c r="G10" s="319" t="s">
        <v>207</v>
      </c>
      <c r="H10" s="317">
        <v>3.42</v>
      </c>
      <c r="I10" s="321"/>
      <c r="J10" s="312"/>
    </row>
    <row r="11" spans="1:10">
      <c r="A11" s="313">
        <v>7</v>
      </c>
      <c r="B11" s="314" t="s">
        <v>20</v>
      </c>
      <c r="C11" s="315">
        <v>0</v>
      </c>
      <c r="D11" s="316">
        <v>0</v>
      </c>
      <c r="E11" s="317"/>
      <c r="F11" s="318"/>
      <c r="G11" s="319"/>
      <c r="H11" s="317">
        <v>10.473000000000001</v>
      </c>
      <c r="I11" s="312"/>
      <c r="J11" s="312"/>
    </row>
    <row r="12" spans="1:10" ht="39">
      <c r="A12" s="313">
        <v>8</v>
      </c>
      <c r="B12" s="314" t="s">
        <v>16</v>
      </c>
      <c r="C12" s="315">
        <v>3.1</v>
      </c>
      <c r="D12" s="316">
        <v>319</v>
      </c>
      <c r="E12" s="317">
        <v>1.304</v>
      </c>
      <c r="F12" s="318">
        <f t="shared" si="0"/>
        <v>0.42064516129032259</v>
      </c>
      <c r="G12" s="319" t="s">
        <v>501</v>
      </c>
      <c r="H12" s="317">
        <v>5.5709999999999997</v>
      </c>
      <c r="I12" s="312"/>
      <c r="J12" s="312"/>
    </row>
    <row r="13" spans="1:10" ht="39">
      <c r="A13" s="313">
        <v>9</v>
      </c>
      <c r="B13" s="314" t="s">
        <v>15</v>
      </c>
      <c r="C13" s="315">
        <v>3.8</v>
      </c>
      <c r="D13" s="316">
        <v>307</v>
      </c>
      <c r="E13" s="317">
        <v>1.26</v>
      </c>
      <c r="F13" s="318">
        <f t="shared" si="0"/>
        <v>0.33157894736842108</v>
      </c>
      <c r="G13" s="319" t="s">
        <v>497</v>
      </c>
      <c r="H13" s="317"/>
      <c r="I13" s="312"/>
      <c r="J13" s="312"/>
    </row>
    <row r="14" spans="1:10" ht="26">
      <c r="A14" s="313">
        <v>10</v>
      </c>
      <c r="B14" s="314" t="s">
        <v>19</v>
      </c>
      <c r="C14" s="315">
        <v>4.3</v>
      </c>
      <c r="D14" s="316">
        <v>313</v>
      </c>
      <c r="E14" s="317">
        <v>0.7</v>
      </c>
      <c r="F14" s="318">
        <f>+E14/C14</f>
        <v>0.16279069767441859</v>
      </c>
      <c r="G14" s="319" t="s">
        <v>208</v>
      </c>
      <c r="H14" s="317"/>
      <c r="I14" s="312"/>
      <c r="J14" s="312"/>
    </row>
    <row r="15" spans="1:10">
      <c r="A15" s="313">
        <v>11</v>
      </c>
      <c r="B15" s="314" t="s">
        <v>14</v>
      </c>
      <c r="C15" s="315">
        <v>9.6</v>
      </c>
      <c r="D15" s="316">
        <v>713</v>
      </c>
      <c r="E15" s="317">
        <v>0</v>
      </c>
      <c r="F15" s="318">
        <f t="shared" si="0"/>
        <v>0</v>
      </c>
      <c r="G15" s="319"/>
      <c r="H15" s="317"/>
      <c r="I15" s="312"/>
      <c r="J15" s="312"/>
    </row>
    <row r="16" spans="1:10">
      <c r="A16" s="313">
        <v>12</v>
      </c>
      <c r="B16" s="314" t="s">
        <v>12</v>
      </c>
      <c r="C16" s="315">
        <v>3</v>
      </c>
      <c r="D16" s="316">
        <v>140</v>
      </c>
      <c r="E16" s="317"/>
      <c r="F16" s="318">
        <f t="shared" si="0"/>
        <v>0</v>
      </c>
      <c r="G16" s="319"/>
      <c r="H16" s="317">
        <v>9.36</v>
      </c>
      <c r="I16" s="312"/>
      <c r="J16" s="312"/>
    </row>
    <row r="17" spans="1:11">
      <c r="A17" s="313">
        <v>13</v>
      </c>
      <c r="B17" s="314" t="s">
        <v>11</v>
      </c>
      <c r="C17" s="315">
        <v>2</v>
      </c>
      <c r="D17" s="316">
        <v>146</v>
      </c>
      <c r="E17" s="317">
        <v>0.4</v>
      </c>
      <c r="F17" s="322">
        <f t="shared" si="0"/>
        <v>0.2</v>
      </c>
      <c r="G17" s="319" t="s">
        <v>209</v>
      </c>
      <c r="H17" s="317">
        <v>6.7619999999999996</v>
      </c>
      <c r="I17" s="312"/>
      <c r="J17" s="312"/>
    </row>
    <row r="18" spans="1:11">
      <c r="A18" s="407" t="s">
        <v>1</v>
      </c>
      <c r="B18" s="408"/>
      <c r="C18" s="323">
        <f>SUM(C5:C17)</f>
        <v>91.999999999999972</v>
      </c>
      <c r="D18" s="324">
        <f>SUM(D5:D17)</f>
        <v>7047</v>
      </c>
      <c r="E18" s="325">
        <f>+SUM(E5:E17)</f>
        <v>25.405999999999995</v>
      </c>
      <c r="F18" s="326">
        <f t="shared" si="0"/>
        <v>0.27615217391304353</v>
      </c>
      <c r="G18" s="325"/>
      <c r="H18" s="327">
        <f>+SUM(H5:H17)</f>
        <v>92.613</v>
      </c>
    </row>
    <row r="19" spans="1:11" ht="13.5" customHeight="1">
      <c r="A19" s="328"/>
      <c r="B19" s="328"/>
      <c r="C19" s="329"/>
      <c r="D19" s="330"/>
      <c r="E19" s="331"/>
      <c r="F19" s="331"/>
      <c r="G19" s="331"/>
      <c r="H19" s="312"/>
    </row>
    <row r="20" spans="1:11" ht="32.25" customHeight="1">
      <c r="A20" s="332"/>
      <c r="B20" s="332"/>
      <c r="C20" s="332"/>
      <c r="D20" s="332"/>
      <c r="E20" s="332"/>
      <c r="F20" s="332"/>
      <c r="G20" s="332"/>
    </row>
    <row r="21" spans="1:11" ht="33" customHeight="1">
      <c r="A21" s="333"/>
      <c r="B21" s="333"/>
      <c r="C21" s="333"/>
      <c r="D21" s="333"/>
      <c r="E21" s="333"/>
      <c r="F21" s="333"/>
      <c r="G21" s="333"/>
    </row>
    <row r="22" spans="1:11" ht="33.75" customHeight="1">
      <c r="A22" s="333"/>
      <c r="B22" s="333"/>
      <c r="C22" s="333"/>
      <c r="D22" s="333"/>
      <c r="E22" s="333"/>
      <c r="F22" s="333"/>
      <c r="G22" s="333"/>
    </row>
    <row r="23" spans="1:11" ht="27" customHeight="1">
      <c r="A23" s="333"/>
      <c r="B23" s="333"/>
      <c r="C23" s="333"/>
      <c r="D23" s="333"/>
      <c r="E23" s="333"/>
      <c r="F23" s="333"/>
      <c r="G23" s="333"/>
    </row>
    <row r="24" spans="1:11" ht="27" customHeight="1">
      <c r="A24" s="333"/>
      <c r="B24" s="333"/>
      <c r="C24" s="333"/>
      <c r="D24" s="333"/>
      <c r="E24" s="333"/>
      <c r="F24" s="333"/>
      <c r="G24" s="333"/>
    </row>
    <row r="25" spans="1:11" ht="27" customHeight="1">
      <c r="A25" s="333"/>
      <c r="B25" s="333"/>
      <c r="C25" s="333"/>
      <c r="D25" s="333"/>
      <c r="E25" s="333"/>
      <c r="F25" s="333"/>
      <c r="G25" s="333"/>
    </row>
    <row r="26" spans="1:11" ht="32.25" customHeight="1">
      <c r="A26" s="333"/>
      <c r="B26" s="333"/>
      <c r="C26" s="333"/>
      <c r="D26" s="333"/>
      <c r="E26" s="333"/>
      <c r="F26" s="333"/>
      <c r="G26" s="333"/>
      <c r="H26" s="303">
        <f>4.56+1.053+0.71+1.15+1.5+0.4+0.5</f>
        <v>9.8729999999999993</v>
      </c>
    </row>
    <row r="27" spans="1:11" ht="48" customHeight="1">
      <c r="A27" s="333"/>
      <c r="B27" s="333"/>
      <c r="C27" s="333"/>
      <c r="D27" s="333"/>
      <c r="E27" s="333"/>
      <c r="F27" s="333"/>
      <c r="G27" s="333"/>
    </row>
    <row r="28" spans="1:11" ht="30.75" customHeight="1">
      <c r="A28" s="333"/>
      <c r="B28" s="333"/>
      <c r="C28" s="333"/>
      <c r="D28" s="333"/>
      <c r="E28" s="333"/>
      <c r="F28" s="333"/>
      <c r="G28" s="333"/>
      <c r="K28" s="334"/>
    </row>
    <row r="29" spans="1:11" ht="45" customHeight="1">
      <c r="A29" s="333"/>
      <c r="B29" s="333"/>
      <c r="C29" s="333"/>
      <c r="D29" s="333"/>
      <c r="E29" s="333"/>
      <c r="F29" s="333"/>
      <c r="G29" s="333"/>
    </row>
    <row r="30" spans="1:11" ht="30" customHeight="1">
      <c r="A30" s="335"/>
      <c r="B30" s="335"/>
      <c r="C30" s="335"/>
      <c r="D30" s="335"/>
      <c r="E30" s="335"/>
      <c r="F30" s="335"/>
      <c r="G30" s="335"/>
    </row>
  </sheetData>
  <mergeCells count="8">
    <mergeCell ref="A18:B18"/>
    <mergeCell ref="A1:G1"/>
    <mergeCell ref="A2:G2"/>
    <mergeCell ref="A3:A4"/>
    <mergeCell ref="B3:B4"/>
    <mergeCell ref="C3:D3"/>
    <mergeCell ref="E3:F3"/>
    <mergeCell ref="G3:G4"/>
  </mergeCells>
  <pageMargins left="0.75" right="0.25" top="0.67" bottom="0.39" header="0.33" footer="0.2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308"/>
  <sheetViews>
    <sheetView zoomScaleNormal="100" workbookViewId="0">
      <pane xSplit="2" ySplit="8" topLeftCell="L126" activePane="bottomRight" state="frozen"/>
      <selection pane="topRight" activeCell="C1" sqref="C1"/>
      <selection pane="bottomLeft" activeCell="A9" sqref="A9"/>
      <selection pane="bottomRight" activeCell="Q197" sqref="Q197"/>
    </sheetView>
  </sheetViews>
  <sheetFormatPr defaultColWidth="9.1796875" defaultRowHeight="14"/>
  <cols>
    <col min="1" max="1" width="5.453125" style="256" customWidth="1"/>
    <col min="2" max="2" width="36.26953125" style="257" customWidth="1"/>
    <col min="3" max="5" width="9.7265625" style="257" customWidth="1"/>
    <col min="6" max="11" width="9.7265625" style="259" hidden="1" customWidth="1"/>
    <col min="12" max="14" width="9.453125" style="257" customWidth="1"/>
    <col min="15" max="17" width="9.7265625" style="257" customWidth="1"/>
    <col min="18" max="20" width="9.26953125" style="260" customWidth="1"/>
    <col min="21" max="21" width="13.54296875" style="256" customWidth="1"/>
    <col min="22" max="22" width="6.1796875" style="256" customWidth="1"/>
    <col min="23" max="16384" width="9.1796875" style="257"/>
  </cols>
  <sheetData>
    <row r="1" spans="1:25" s="179" customFormat="1" ht="18">
      <c r="A1" s="178" t="s">
        <v>210</v>
      </c>
      <c r="C1" s="180"/>
      <c r="D1" s="180"/>
      <c r="E1" s="181"/>
      <c r="F1" s="182"/>
      <c r="G1" s="182"/>
      <c r="H1" s="182"/>
      <c r="I1" s="182"/>
      <c r="J1" s="182"/>
      <c r="K1" s="182"/>
      <c r="L1" s="180"/>
      <c r="M1" s="180"/>
      <c r="N1" s="180"/>
      <c r="O1" s="180"/>
      <c r="P1" s="180"/>
      <c r="Q1" s="180"/>
      <c r="R1" s="183"/>
      <c r="S1" s="183"/>
      <c r="T1" s="183"/>
      <c r="U1" s="184"/>
      <c r="V1" s="185"/>
      <c r="W1" s="186"/>
      <c r="X1" s="186"/>
    </row>
    <row r="2" spans="1:25" s="179" customFormat="1" ht="15.5">
      <c r="A2" s="187" t="s">
        <v>211</v>
      </c>
      <c r="B2" s="188"/>
      <c r="C2" s="186"/>
      <c r="D2" s="186"/>
      <c r="E2" s="186"/>
      <c r="F2" s="189"/>
      <c r="G2" s="189"/>
      <c r="H2" s="189"/>
      <c r="I2" s="189"/>
      <c r="J2" s="189"/>
      <c r="K2" s="189"/>
      <c r="L2" s="186"/>
      <c r="M2" s="186"/>
      <c r="N2" s="186"/>
      <c r="O2" s="186"/>
      <c r="P2" s="186"/>
      <c r="Q2" s="186"/>
      <c r="R2" s="190"/>
      <c r="S2" s="190"/>
      <c r="T2" s="190"/>
      <c r="U2" s="191"/>
      <c r="V2" s="191"/>
      <c r="W2" s="186"/>
      <c r="X2" s="186"/>
    </row>
    <row r="3" spans="1:25" s="188" customFormat="1" ht="23.25" customHeight="1">
      <c r="A3" s="419" t="s">
        <v>212</v>
      </c>
      <c r="B3" s="419"/>
      <c r="C3" s="419"/>
      <c r="D3" s="419"/>
      <c r="E3" s="419"/>
      <c r="F3" s="420"/>
      <c r="G3" s="420"/>
      <c r="H3" s="420"/>
      <c r="I3" s="420"/>
      <c r="J3" s="420"/>
      <c r="K3" s="420"/>
      <c r="L3" s="419"/>
      <c r="M3" s="419"/>
      <c r="N3" s="419"/>
      <c r="O3" s="419"/>
      <c r="P3" s="419"/>
      <c r="Q3" s="419"/>
      <c r="R3" s="419"/>
      <c r="S3" s="419"/>
      <c r="T3" s="419"/>
      <c r="U3" s="419"/>
      <c r="V3" s="191"/>
      <c r="W3" s="180"/>
      <c r="X3" s="180"/>
    </row>
    <row r="4" spans="1:25" s="188" customFormat="1" ht="18.75" customHeight="1">
      <c r="A4" s="421" t="s">
        <v>213</v>
      </c>
      <c r="B4" s="421"/>
      <c r="C4" s="421"/>
      <c r="D4" s="421"/>
      <c r="E4" s="421"/>
      <c r="F4" s="422"/>
      <c r="G4" s="422"/>
      <c r="H4" s="422"/>
      <c r="I4" s="422"/>
      <c r="J4" s="422"/>
      <c r="K4" s="422"/>
      <c r="L4" s="421"/>
      <c r="M4" s="421"/>
      <c r="N4" s="421"/>
      <c r="O4" s="421"/>
      <c r="P4" s="421"/>
      <c r="Q4" s="421"/>
      <c r="R4" s="421"/>
      <c r="S4" s="421"/>
      <c r="T4" s="421"/>
      <c r="U4" s="421"/>
      <c r="V4" s="192"/>
      <c r="W4" s="180"/>
      <c r="X4" s="180"/>
    </row>
    <row r="5" spans="1:25" s="179" customFormat="1" ht="15.5">
      <c r="A5" s="191"/>
      <c r="C5" s="186"/>
      <c r="D5" s="186"/>
      <c r="E5" s="186"/>
      <c r="F5" s="189"/>
      <c r="G5" s="189"/>
      <c r="H5" s="189"/>
      <c r="I5" s="189"/>
      <c r="J5" s="189"/>
      <c r="K5" s="189"/>
      <c r="L5" s="186"/>
      <c r="M5" s="186"/>
      <c r="N5" s="186"/>
      <c r="O5" s="186"/>
      <c r="P5" s="186"/>
      <c r="Q5" s="186"/>
      <c r="R5" s="190"/>
      <c r="S5" s="423" t="s">
        <v>214</v>
      </c>
      <c r="T5" s="423"/>
      <c r="U5" s="423"/>
      <c r="V5" s="193"/>
      <c r="W5" s="186"/>
      <c r="X5" s="186"/>
    </row>
    <row r="6" spans="1:25" s="197" customFormat="1">
      <c r="A6" s="414" t="s">
        <v>0</v>
      </c>
      <c r="B6" s="414" t="s">
        <v>215</v>
      </c>
      <c r="C6" s="424" t="s">
        <v>216</v>
      </c>
      <c r="D6" s="425"/>
      <c r="E6" s="426"/>
      <c r="F6" s="416" t="s">
        <v>176</v>
      </c>
      <c r="G6" s="417"/>
      <c r="H6" s="417"/>
      <c r="I6" s="417"/>
      <c r="J6" s="417"/>
      <c r="K6" s="418"/>
      <c r="L6" s="424" t="s">
        <v>217</v>
      </c>
      <c r="M6" s="425"/>
      <c r="N6" s="426"/>
      <c r="O6" s="424" t="s">
        <v>218</v>
      </c>
      <c r="P6" s="425"/>
      <c r="Q6" s="426"/>
      <c r="R6" s="430" t="s">
        <v>219</v>
      </c>
      <c r="S6" s="431"/>
      <c r="T6" s="432"/>
      <c r="U6" s="414" t="s">
        <v>199</v>
      </c>
      <c r="V6" s="194"/>
      <c r="W6" s="195"/>
      <c r="X6" s="195"/>
      <c r="Y6" s="196"/>
    </row>
    <row r="7" spans="1:25" s="197" customFormat="1" ht="9" customHeight="1">
      <c r="A7" s="415"/>
      <c r="B7" s="415"/>
      <c r="C7" s="427"/>
      <c r="D7" s="428"/>
      <c r="E7" s="429"/>
      <c r="F7" s="416" t="s">
        <v>220</v>
      </c>
      <c r="G7" s="417"/>
      <c r="H7" s="418"/>
      <c r="I7" s="416" t="s">
        <v>221</v>
      </c>
      <c r="J7" s="417"/>
      <c r="K7" s="418"/>
      <c r="L7" s="427"/>
      <c r="M7" s="428"/>
      <c r="N7" s="429"/>
      <c r="O7" s="427"/>
      <c r="P7" s="428"/>
      <c r="Q7" s="429"/>
      <c r="R7" s="433"/>
      <c r="S7" s="434"/>
      <c r="T7" s="435"/>
      <c r="U7" s="415"/>
      <c r="V7" s="194"/>
      <c r="W7" s="195"/>
      <c r="X7" s="195"/>
    </row>
    <row r="8" spans="1:25" s="197" customFormat="1" ht="24.75" customHeight="1">
      <c r="A8" s="415"/>
      <c r="B8" s="415"/>
      <c r="C8" s="198" t="s">
        <v>35</v>
      </c>
      <c r="D8" s="198" t="s">
        <v>222</v>
      </c>
      <c r="E8" s="198" t="s">
        <v>223</v>
      </c>
      <c r="F8" s="199" t="s">
        <v>35</v>
      </c>
      <c r="G8" s="199" t="s">
        <v>222</v>
      </c>
      <c r="H8" s="199" t="s">
        <v>223</v>
      </c>
      <c r="I8" s="199" t="s">
        <v>35</v>
      </c>
      <c r="J8" s="199" t="s">
        <v>222</v>
      </c>
      <c r="K8" s="199" t="s">
        <v>223</v>
      </c>
      <c r="L8" s="198" t="s">
        <v>35</v>
      </c>
      <c r="M8" s="198" t="s">
        <v>222</v>
      </c>
      <c r="N8" s="198" t="s">
        <v>223</v>
      </c>
      <c r="O8" s="198" t="s">
        <v>35</v>
      </c>
      <c r="P8" s="198" t="s">
        <v>222</v>
      </c>
      <c r="Q8" s="198" t="s">
        <v>223</v>
      </c>
      <c r="R8" s="200" t="s">
        <v>35</v>
      </c>
      <c r="S8" s="200" t="s">
        <v>222</v>
      </c>
      <c r="T8" s="200" t="s">
        <v>223</v>
      </c>
      <c r="U8" s="415"/>
      <c r="V8" s="194"/>
      <c r="W8" s="195"/>
      <c r="X8" s="195"/>
    </row>
    <row r="9" spans="1:25" s="207" customFormat="1" ht="18.75" customHeight="1">
      <c r="A9" s="201" t="s">
        <v>224</v>
      </c>
      <c r="B9" s="202" t="s">
        <v>225</v>
      </c>
      <c r="C9" s="203">
        <f>C10+C27</f>
        <v>414257</v>
      </c>
      <c r="D9" s="203">
        <f t="shared" ref="D9:Q9" si="0">D10+D27</f>
        <v>344100</v>
      </c>
      <c r="E9" s="203">
        <f t="shared" si="0"/>
        <v>70157</v>
      </c>
      <c r="F9" s="203">
        <f t="shared" si="0"/>
        <v>357</v>
      </c>
      <c r="G9" s="203">
        <f t="shared" si="0"/>
        <v>0</v>
      </c>
      <c r="H9" s="203">
        <f t="shared" si="0"/>
        <v>357</v>
      </c>
      <c r="I9" s="203">
        <f t="shared" si="0"/>
        <v>413900</v>
      </c>
      <c r="J9" s="203">
        <f t="shared" si="0"/>
        <v>344100</v>
      </c>
      <c r="K9" s="203">
        <f t="shared" si="0"/>
        <v>69800</v>
      </c>
      <c r="L9" s="203">
        <f t="shared" si="0"/>
        <v>125357.72199999999</v>
      </c>
      <c r="M9" s="203">
        <f t="shared" si="0"/>
        <v>115860.92199999999</v>
      </c>
      <c r="N9" s="203">
        <f t="shared" si="0"/>
        <v>9496.7999999999993</v>
      </c>
      <c r="O9" s="203">
        <f t="shared" si="0"/>
        <v>288899.27799999999</v>
      </c>
      <c r="P9" s="203">
        <f t="shared" si="0"/>
        <v>228239.07800000001</v>
      </c>
      <c r="Q9" s="203">
        <f t="shared" si="0"/>
        <v>60660.2</v>
      </c>
      <c r="R9" s="204">
        <f>L9/C9</f>
        <v>0.30260857873252595</v>
      </c>
      <c r="S9" s="204">
        <f t="shared" ref="S9:T24" si="1">M9/D9</f>
        <v>0.33670712583551293</v>
      </c>
      <c r="T9" s="204">
        <f t="shared" si="1"/>
        <v>0.13536496714511737</v>
      </c>
      <c r="U9" s="201"/>
      <c r="V9" s="205" t="s">
        <v>1</v>
      </c>
      <c r="W9" s="206"/>
      <c r="X9" s="206"/>
    </row>
    <row r="10" spans="1:25" s="212" customFormat="1" ht="17.25" customHeight="1">
      <c r="A10" s="208" t="s">
        <v>24</v>
      </c>
      <c r="B10" s="209" t="s">
        <v>226</v>
      </c>
      <c r="C10" s="210">
        <f>SUM(C11:C26)</f>
        <v>55287</v>
      </c>
      <c r="D10" s="210">
        <f t="shared" ref="D10:Q10" si="2">SUM(D11:D26)</f>
        <v>40560</v>
      </c>
      <c r="E10" s="210">
        <f>SUM(E11:E26)</f>
        <v>14727</v>
      </c>
      <c r="F10" s="210">
        <f t="shared" si="2"/>
        <v>357</v>
      </c>
      <c r="G10" s="210">
        <f t="shared" si="2"/>
        <v>0</v>
      </c>
      <c r="H10" s="210">
        <f t="shared" si="2"/>
        <v>357</v>
      </c>
      <c r="I10" s="210">
        <f t="shared" si="2"/>
        <v>54930</v>
      </c>
      <c r="J10" s="210">
        <f t="shared" si="2"/>
        <v>40560</v>
      </c>
      <c r="K10" s="210">
        <f t="shared" si="2"/>
        <v>14370</v>
      </c>
      <c r="L10" s="210">
        <f t="shared" si="2"/>
        <v>24930</v>
      </c>
      <c r="M10" s="210">
        <f t="shared" si="2"/>
        <v>20030</v>
      </c>
      <c r="N10" s="210">
        <f t="shared" si="2"/>
        <v>4900</v>
      </c>
      <c r="O10" s="210">
        <f t="shared" si="2"/>
        <v>30357</v>
      </c>
      <c r="P10" s="210">
        <f t="shared" si="2"/>
        <v>20530</v>
      </c>
      <c r="Q10" s="210">
        <f t="shared" si="2"/>
        <v>9827</v>
      </c>
      <c r="R10" s="211">
        <f>L10/C10</f>
        <v>0.45091974605241736</v>
      </c>
      <c r="S10" s="211">
        <f t="shared" si="1"/>
        <v>0.49383629191321499</v>
      </c>
      <c r="T10" s="211">
        <f t="shared" si="1"/>
        <v>0.3327222109051402</v>
      </c>
      <c r="U10" s="208"/>
      <c r="V10" s="205" t="s">
        <v>1</v>
      </c>
    </row>
    <row r="11" spans="1:25" s="218" customFormat="1" ht="17.25" customHeight="1">
      <c r="A11" s="213">
        <v>1</v>
      </c>
      <c r="B11" s="214" t="s">
        <v>227</v>
      </c>
      <c r="C11" s="215">
        <f>SUM(D11:E11)</f>
        <v>33510</v>
      </c>
      <c r="D11" s="215">
        <f>G11+J11</f>
        <v>31510</v>
      </c>
      <c r="E11" s="215">
        <f>H11+K11</f>
        <v>2000</v>
      </c>
      <c r="F11" s="215">
        <f>SUM(G11:H11)</f>
        <v>0</v>
      </c>
      <c r="G11" s="215">
        <v>0</v>
      </c>
      <c r="H11" s="215">
        <v>0</v>
      </c>
      <c r="I11" s="215">
        <f>SUM(J11:K11)</f>
        <v>33510</v>
      </c>
      <c r="J11" s="215">
        <v>31510</v>
      </c>
      <c r="K11" s="215">
        <v>2000</v>
      </c>
      <c r="L11" s="215">
        <f>SUM(M11:N11)</f>
        <v>14030</v>
      </c>
      <c r="M11" s="215">
        <v>14030</v>
      </c>
      <c r="N11" s="215">
        <v>0</v>
      </c>
      <c r="O11" s="215">
        <f>SUM(P11:Q11)</f>
        <v>19480</v>
      </c>
      <c r="P11" s="215">
        <f t="shared" ref="P11:Q26" si="3">D11-M11</f>
        <v>17480</v>
      </c>
      <c r="Q11" s="215">
        <f t="shared" si="3"/>
        <v>2000</v>
      </c>
      <c r="R11" s="216">
        <f>L11/C11</f>
        <v>0.41868099074903015</v>
      </c>
      <c r="S11" s="216">
        <f t="shared" si="1"/>
        <v>0.44525547445255476</v>
      </c>
      <c r="T11" s="216">
        <f t="shared" si="1"/>
        <v>0</v>
      </c>
      <c r="U11" s="217"/>
      <c r="V11" s="205" t="s">
        <v>1</v>
      </c>
    </row>
    <row r="12" spans="1:25" s="218" customFormat="1" ht="17.25" customHeight="1">
      <c r="A12" s="213">
        <v>2</v>
      </c>
      <c r="B12" s="214" t="s">
        <v>228</v>
      </c>
      <c r="C12" s="215">
        <f t="shared" ref="C12:C26" si="4">SUM(D12:E12)</f>
        <v>950</v>
      </c>
      <c r="D12" s="215">
        <f t="shared" ref="D12:E26" si="5">G12+J12</f>
        <v>950</v>
      </c>
      <c r="E12" s="215">
        <f t="shared" si="5"/>
        <v>0</v>
      </c>
      <c r="F12" s="215">
        <f t="shared" ref="F12:F26" si="6">SUM(G12:H12)</f>
        <v>0</v>
      </c>
      <c r="G12" s="215">
        <v>0</v>
      </c>
      <c r="H12" s="215">
        <v>0</v>
      </c>
      <c r="I12" s="215">
        <f t="shared" ref="I12:I26" si="7">SUM(J12:K12)</f>
        <v>950</v>
      </c>
      <c r="J12" s="215">
        <v>950</v>
      </c>
      <c r="K12" s="215">
        <v>0</v>
      </c>
      <c r="L12" s="215">
        <f t="shared" ref="L12:L75" si="8">SUM(M12:N12)</f>
        <v>0</v>
      </c>
      <c r="M12" s="215">
        <v>0</v>
      </c>
      <c r="N12" s="215">
        <v>0</v>
      </c>
      <c r="O12" s="215">
        <f t="shared" ref="O12:O26" si="9">SUM(P12:Q12)</f>
        <v>950</v>
      </c>
      <c r="P12" s="215">
        <f t="shared" si="3"/>
        <v>950</v>
      </c>
      <c r="Q12" s="215">
        <f t="shared" si="3"/>
        <v>0</v>
      </c>
      <c r="R12" s="216">
        <f t="shared" ref="R12:S27" si="10">L12/C12</f>
        <v>0</v>
      </c>
      <c r="S12" s="216">
        <f t="shared" si="1"/>
        <v>0</v>
      </c>
      <c r="T12" s="216"/>
      <c r="U12" s="217"/>
      <c r="V12" s="205" t="s">
        <v>1</v>
      </c>
    </row>
    <row r="13" spans="1:25" s="218" customFormat="1" ht="17.25" customHeight="1">
      <c r="A13" s="213">
        <v>3</v>
      </c>
      <c r="B13" s="214" t="s">
        <v>229</v>
      </c>
      <c r="C13" s="215">
        <f t="shared" si="4"/>
        <v>6000</v>
      </c>
      <c r="D13" s="215">
        <f t="shared" si="5"/>
        <v>6000</v>
      </c>
      <c r="E13" s="215">
        <f t="shared" si="5"/>
        <v>0</v>
      </c>
      <c r="F13" s="215">
        <f t="shared" si="6"/>
        <v>0</v>
      </c>
      <c r="G13" s="215">
        <v>0</v>
      </c>
      <c r="H13" s="215">
        <v>0</v>
      </c>
      <c r="I13" s="215">
        <f t="shared" si="7"/>
        <v>6000</v>
      </c>
      <c r="J13" s="215">
        <v>6000</v>
      </c>
      <c r="K13" s="215">
        <v>0</v>
      </c>
      <c r="L13" s="215">
        <f t="shared" si="8"/>
        <v>6000</v>
      </c>
      <c r="M13" s="215">
        <v>6000</v>
      </c>
      <c r="N13" s="215">
        <v>0</v>
      </c>
      <c r="O13" s="215">
        <f t="shared" si="9"/>
        <v>0</v>
      </c>
      <c r="P13" s="215">
        <f t="shared" si="3"/>
        <v>0</v>
      </c>
      <c r="Q13" s="215">
        <f t="shared" si="3"/>
        <v>0</v>
      </c>
      <c r="R13" s="216">
        <f t="shared" si="10"/>
        <v>1</v>
      </c>
      <c r="S13" s="216">
        <f t="shared" si="1"/>
        <v>1</v>
      </c>
      <c r="T13" s="216"/>
      <c r="U13" s="217"/>
      <c r="V13" s="205" t="s">
        <v>1</v>
      </c>
    </row>
    <row r="14" spans="1:25" s="218" customFormat="1" ht="17.25" customHeight="1">
      <c r="A14" s="213">
        <v>4</v>
      </c>
      <c r="B14" s="214" t="s">
        <v>230</v>
      </c>
      <c r="C14" s="215">
        <f t="shared" si="4"/>
        <v>2100</v>
      </c>
      <c r="D14" s="215">
        <f t="shared" si="5"/>
        <v>2100</v>
      </c>
      <c r="E14" s="215">
        <f t="shared" si="5"/>
        <v>0</v>
      </c>
      <c r="F14" s="215">
        <f t="shared" si="6"/>
        <v>0</v>
      </c>
      <c r="G14" s="215">
        <v>0</v>
      </c>
      <c r="H14" s="215">
        <v>0</v>
      </c>
      <c r="I14" s="215">
        <f t="shared" si="7"/>
        <v>2100</v>
      </c>
      <c r="J14" s="215">
        <v>2100</v>
      </c>
      <c r="K14" s="215">
        <v>0</v>
      </c>
      <c r="L14" s="215">
        <f t="shared" si="8"/>
        <v>0</v>
      </c>
      <c r="M14" s="215">
        <v>0</v>
      </c>
      <c r="N14" s="215">
        <v>0</v>
      </c>
      <c r="O14" s="215">
        <f t="shared" si="9"/>
        <v>2100</v>
      </c>
      <c r="P14" s="215">
        <f t="shared" si="3"/>
        <v>2100</v>
      </c>
      <c r="Q14" s="215">
        <f t="shared" si="3"/>
        <v>0</v>
      </c>
      <c r="R14" s="216">
        <f t="shared" si="10"/>
        <v>0</v>
      </c>
      <c r="S14" s="216">
        <f t="shared" si="1"/>
        <v>0</v>
      </c>
      <c r="T14" s="216"/>
      <c r="U14" s="217"/>
      <c r="V14" s="205" t="s">
        <v>1</v>
      </c>
    </row>
    <row r="15" spans="1:25" s="218" customFormat="1" ht="17.25" customHeight="1">
      <c r="A15" s="213">
        <v>5</v>
      </c>
      <c r="B15" s="214" t="s">
        <v>231</v>
      </c>
      <c r="C15" s="215">
        <f t="shared" si="4"/>
        <v>450</v>
      </c>
      <c r="D15" s="215">
        <f t="shared" si="5"/>
        <v>0</v>
      </c>
      <c r="E15" s="215">
        <f t="shared" si="5"/>
        <v>450</v>
      </c>
      <c r="F15" s="215">
        <f t="shared" si="6"/>
        <v>0</v>
      </c>
      <c r="G15" s="215">
        <v>0</v>
      </c>
      <c r="H15" s="215">
        <v>0</v>
      </c>
      <c r="I15" s="215">
        <f t="shared" si="7"/>
        <v>450</v>
      </c>
      <c r="J15" s="215">
        <v>0</v>
      </c>
      <c r="K15" s="215">
        <v>450</v>
      </c>
      <c r="L15" s="215">
        <f t="shared" si="8"/>
        <v>0</v>
      </c>
      <c r="M15" s="215">
        <v>0</v>
      </c>
      <c r="N15" s="215">
        <v>0</v>
      </c>
      <c r="O15" s="215">
        <f t="shared" si="9"/>
        <v>450</v>
      </c>
      <c r="P15" s="215">
        <f t="shared" si="3"/>
        <v>0</v>
      </c>
      <c r="Q15" s="215">
        <f t="shared" si="3"/>
        <v>450</v>
      </c>
      <c r="R15" s="216">
        <f t="shared" si="10"/>
        <v>0</v>
      </c>
      <c r="S15" s="216"/>
      <c r="T15" s="216">
        <f t="shared" ref="T15:T78" si="11">N15/E15</f>
        <v>0</v>
      </c>
      <c r="U15" s="217"/>
      <c r="V15" s="205" t="s">
        <v>1</v>
      </c>
    </row>
    <row r="16" spans="1:25" s="218" customFormat="1" ht="17.25" customHeight="1">
      <c r="A16" s="213">
        <v>6</v>
      </c>
      <c r="B16" s="214" t="s">
        <v>232</v>
      </c>
      <c r="C16" s="215">
        <f t="shared" si="4"/>
        <v>9150</v>
      </c>
      <c r="D16" s="215">
        <f t="shared" si="5"/>
        <v>0</v>
      </c>
      <c r="E16" s="215">
        <f t="shared" si="5"/>
        <v>9150</v>
      </c>
      <c r="F16" s="215">
        <f t="shared" si="6"/>
        <v>0</v>
      </c>
      <c r="G16" s="215">
        <v>0</v>
      </c>
      <c r="H16" s="215">
        <v>0</v>
      </c>
      <c r="I16" s="215">
        <f t="shared" si="7"/>
        <v>9150</v>
      </c>
      <c r="J16" s="215">
        <v>0</v>
      </c>
      <c r="K16" s="215">
        <v>9150</v>
      </c>
      <c r="L16" s="215">
        <f t="shared" si="8"/>
        <v>4900</v>
      </c>
      <c r="M16" s="215">
        <v>0</v>
      </c>
      <c r="N16" s="215">
        <v>4900</v>
      </c>
      <c r="O16" s="215">
        <f t="shared" si="9"/>
        <v>4250</v>
      </c>
      <c r="P16" s="215">
        <f t="shared" si="3"/>
        <v>0</v>
      </c>
      <c r="Q16" s="215">
        <f t="shared" si="3"/>
        <v>4250</v>
      </c>
      <c r="R16" s="216">
        <f t="shared" si="10"/>
        <v>0.53551912568306015</v>
      </c>
      <c r="S16" s="216"/>
      <c r="T16" s="216">
        <f t="shared" si="11"/>
        <v>0.53551912568306015</v>
      </c>
      <c r="U16" s="217"/>
      <c r="V16" s="205" t="s">
        <v>1</v>
      </c>
    </row>
    <row r="17" spans="1:24" s="218" customFormat="1" ht="17.25" customHeight="1">
      <c r="A17" s="213">
        <v>7</v>
      </c>
      <c r="B17" s="214" t="s">
        <v>233</v>
      </c>
      <c r="C17" s="215">
        <f t="shared" si="4"/>
        <v>200</v>
      </c>
      <c r="D17" s="215">
        <f t="shared" si="5"/>
        <v>0</v>
      </c>
      <c r="E17" s="215">
        <f t="shared" si="5"/>
        <v>200</v>
      </c>
      <c r="F17" s="215">
        <f t="shared" si="6"/>
        <v>0</v>
      </c>
      <c r="G17" s="215">
        <v>0</v>
      </c>
      <c r="H17" s="215">
        <v>0</v>
      </c>
      <c r="I17" s="215">
        <f t="shared" si="7"/>
        <v>200</v>
      </c>
      <c r="J17" s="215">
        <v>0</v>
      </c>
      <c r="K17" s="215">
        <v>200</v>
      </c>
      <c r="L17" s="215">
        <f t="shared" si="8"/>
        <v>0</v>
      </c>
      <c r="M17" s="215">
        <v>0</v>
      </c>
      <c r="N17" s="215">
        <v>0</v>
      </c>
      <c r="O17" s="215">
        <f t="shared" si="9"/>
        <v>200</v>
      </c>
      <c r="P17" s="215">
        <f t="shared" si="3"/>
        <v>0</v>
      </c>
      <c r="Q17" s="215">
        <f t="shared" si="3"/>
        <v>200</v>
      </c>
      <c r="R17" s="216">
        <f t="shared" si="10"/>
        <v>0</v>
      </c>
      <c r="S17" s="216"/>
      <c r="T17" s="216">
        <f t="shared" si="11"/>
        <v>0</v>
      </c>
      <c r="U17" s="217"/>
      <c r="V17" s="205" t="s">
        <v>1</v>
      </c>
    </row>
    <row r="18" spans="1:24" s="218" customFormat="1" ht="17.25" customHeight="1">
      <c r="A18" s="213">
        <v>8</v>
      </c>
      <c r="B18" s="214" t="s">
        <v>234</v>
      </c>
      <c r="C18" s="215">
        <f t="shared" si="4"/>
        <v>350</v>
      </c>
      <c r="D18" s="215">
        <f t="shared" si="5"/>
        <v>0</v>
      </c>
      <c r="E18" s="215">
        <f t="shared" si="5"/>
        <v>350</v>
      </c>
      <c r="F18" s="215">
        <f t="shared" si="6"/>
        <v>0</v>
      </c>
      <c r="G18" s="215">
        <v>0</v>
      </c>
      <c r="H18" s="215">
        <v>0</v>
      </c>
      <c r="I18" s="215">
        <f t="shared" si="7"/>
        <v>350</v>
      </c>
      <c r="J18" s="215">
        <v>0</v>
      </c>
      <c r="K18" s="215">
        <v>350</v>
      </c>
      <c r="L18" s="215">
        <f t="shared" si="8"/>
        <v>0</v>
      </c>
      <c r="M18" s="215">
        <v>0</v>
      </c>
      <c r="N18" s="215">
        <v>0</v>
      </c>
      <c r="O18" s="215">
        <f t="shared" si="9"/>
        <v>350</v>
      </c>
      <c r="P18" s="215">
        <f t="shared" si="3"/>
        <v>0</v>
      </c>
      <c r="Q18" s="215">
        <f t="shared" si="3"/>
        <v>350</v>
      </c>
      <c r="R18" s="216">
        <f t="shared" si="10"/>
        <v>0</v>
      </c>
      <c r="S18" s="216"/>
      <c r="T18" s="216">
        <f t="shared" si="11"/>
        <v>0</v>
      </c>
      <c r="U18" s="217"/>
      <c r="V18" s="205" t="s">
        <v>1</v>
      </c>
    </row>
    <row r="19" spans="1:24" s="218" customFormat="1" ht="17.25" customHeight="1">
      <c r="A19" s="213">
        <v>9</v>
      </c>
      <c r="B19" s="214" t="s">
        <v>235</v>
      </c>
      <c r="C19" s="215">
        <f t="shared" si="4"/>
        <v>300</v>
      </c>
      <c r="D19" s="215">
        <f t="shared" si="5"/>
        <v>0</v>
      </c>
      <c r="E19" s="215">
        <f t="shared" si="5"/>
        <v>300</v>
      </c>
      <c r="F19" s="215">
        <f t="shared" si="6"/>
        <v>0</v>
      </c>
      <c r="G19" s="215">
        <v>0</v>
      </c>
      <c r="H19" s="215">
        <v>0</v>
      </c>
      <c r="I19" s="215">
        <f t="shared" si="7"/>
        <v>300</v>
      </c>
      <c r="J19" s="215">
        <v>0</v>
      </c>
      <c r="K19" s="215">
        <v>300</v>
      </c>
      <c r="L19" s="215">
        <f t="shared" si="8"/>
        <v>0</v>
      </c>
      <c r="M19" s="215">
        <v>0</v>
      </c>
      <c r="N19" s="215">
        <v>0</v>
      </c>
      <c r="O19" s="215">
        <f t="shared" si="9"/>
        <v>300</v>
      </c>
      <c r="P19" s="215">
        <f t="shared" si="3"/>
        <v>0</v>
      </c>
      <c r="Q19" s="215">
        <f t="shared" si="3"/>
        <v>300</v>
      </c>
      <c r="R19" s="216">
        <f t="shared" si="10"/>
        <v>0</v>
      </c>
      <c r="S19" s="216"/>
      <c r="T19" s="216">
        <f t="shared" si="11"/>
        <v>0</v>
      </c>
      <c r="U19" s="217"/>
      <c r="V19" s="205" t="s">
        <v>1</v>
      </c>
    </row>
    <row r="20" spans="1:24" s="218" customFormat="1" ht="17.25" customHeight="1">
      <c r="A20" s="213">
        <v>10</v>
      </c>
      <c r="B20" s="214" t="s">
        <v>236</v>
      </c>
      <c r="C20" s="215">
        <f t="shared" si="4"/>
        <v>100</v>
      </c>
      <c r="D20" s="215">
        <f t="shared" si="5"/>
        <v>0</v>
      </c>
      <c r="E20" s="215">
        <f t="shared" si="5"/>
        <v>100</v>
      </c>
      <c r="F20" s="215">
        <f t="shared" si="6"/>
        <v>0</v>
      </c>
      <c r="G20" s="215">
        <v>0</v>
      </c>
      <c r="H20" s="215">
        <v>0</v>
      </c>
      <c r="I20" s="215">
        <f t="shared" si="7"/>
        <v>100</v>
      </c>
      <c r="J20" s="215">
        <v>0</v>
      </c>
      <c r="K20" s="215">
        <v>100</v>
      </c>
      <c r="L20" s="215">
        <f t="shared" si="8"/>
        <v>0</v>
      </c>
      <c r="M20" s="215">
        <v>0</v>
      </c>
      <c r="N20" s="215">
        <v>0</v>
      </c>
      <c r="O20" s="215">
        <f t="shared" si="9"/>
        <v>100</v>
      </c>
      <c r="P20" s="215">
        <f t="shared" si="3"/>
        <v>0</v>
      </c>
      <c r="Q20" s="215">
        <f t="shared" si="3"/>
        <v>100</v>
      </c>
      <c r="R20" s="216">
        <f t="shared" si="10"/>
        <v>0</v>
      </c>
      <c r="S20" s="216"/>
      <c r="T20" s="216">
        <f t="shared" si="11"/>
        <v>0</v>
      </c>
      <c r="U20" s="217"/>
      <c r="V20" s="205" t="s">
        <v>1</v>
      </c>
    </row>
    <row r="21" spans="1:24" s="218" customFormat="1" ht="17.25" customHeight="1">
      <c r="A21" s="213">
        <v>11</v>
      </c>
      <c r="B21" s="214" t="s">
        <v>237</v>
      </c>
      <c r="C21" s="215">
        <f t="shared" si="4"/>
        <v>300</v>
      </c>
      <c r="D21" s="215">
        <f t="shared" si="5"/>
        <v>0</v>
      </c>
      <c r="E21" s="215">
        <f t="shared" si="5"/>
        <v>300</v>
      </c>
      <c r="F21" s="215">
        <f t="shared" si="6"/>
        <v>0</v>
      </c>
      <c r="G21" s="215">
        <v>0</v>
      </c>
      <c r="H21" s="215">
        <v>0</v>
      </c>
      <c r="I21" s="215">
        <f t="shared" si="7"/>
        <v>300</v>
      </c>
      <c r="J21" s="215">
        <v>0</v>
      </c>
      <c r="K21" s="215">
        <v>300</v>
      </c>
      <c r="L21" s="215">
        <f t="shared" si="8"/>
        <v>0</v>
      </c>
      <c r="M21" s="215">
        <v>0</v>
      </c>
      <c r="N21" s="215">
        <v>0</v>
      </c>
      <c r="O21" s="215">
        <f t="shared" si="9"/>
        <v>300</v>
      </c>
      <c r="P21" s="215">
        <f t="shared" si="3"/>
        <v>0</v>
      </c>
      <c r="Q21" s="215">
        <f t="shared" si="3"/>
        <v>300</v>
      </c>
      <c r="R21" s="216">
        <f t="shared" si="10"/>
        <v>0</v>
      </c>
      <c r="S21" s="216"/>
      <c r="T21" s="216">
        <f t="shared" si="11"/>
        <v>0</v>
      </c>
      <c r="U21" s="217"/>
      <c r="V21" s="205" t="s">
        <v>1</v>
      </c>
    </row>
    <row r="22" spans="1:24" s="218" customFormat="1" ht="17.25" customHeight="1">
      <c r="A22" s="213">
        <v>12</v>
      </c>
      <c r="B22" s="214" t="s">
        <v>238</v>
      </c>
      <c r="C22" s="215">
        <f t="shared" si="4"/>
        <v>70</v>
      </c>
      <c r="D22" s="215">
        <f t="shared" si="5"/>
        <v>0</v>
      </c>
      <c r="E22" s="215">
        <f t="shared" si="5"/>
        <v>70</v>
      </c>
      <c r="F22" s="215">
        <f t="shared" si="6"/>
        <v>0</v>
      </c>
      <c r="G22" s="215">
        <v>0</v>
      </c>
      <c r="H22" s="215">
        <v>0</v>
      </c>
      <c r="I22" s="215">
        <f t="shared" si="7"/>
        <v>70</v>
      </c>
      <c r="J22" s="215">
        <v>0</v>
      </c>
      <c r="K22" s="215">
        <v>70</v>
      </c>
      <c r="L22" s="215">
        <f t="shared" si="8"/>
        <v>0</v>
      </c>
      <c r="M22" s="215">
        <v>0</v>
      </c>
      <c r="N22" s="215">
        <v>0</v>
      </c>
      <c r="O22" s="215">
        <f t="shared" si="9"/>
        <v>70</v>
      </c>
      <c r="P22" s="215">
        <f t="shared" si="3"/>
        <v>0</v>
      </c>
      <c r="Q22" s="215">
        <f t="shared" si="3"/>
        <v>70</v>
      </c>
      <c r="R22" s="216">
        <f t="shared" si="10"/>
        <v>0</v>
      </c>
      <c r="S22" s="216"/>
      <c r="T22" s="216">
        <f t="shared" si="11"/>
        <v>0</v>
      </c>
      <c r="U22" s="217"/>
      <c r="V22" s="205" t="s">
        <v>1</v>
      </c>
    </row>
    <row r="23" spans="1:24" s="218" customFormat="1" ht="19.5" customHeight="1">
      <c r="A23" s="213">
        <v>13</v>
      </c>
      <c r="B23" s="219" t="s">
        <v>239</v>
      </c>
      <c r="C23" s="215">
        <f t="shared" si="4"/>
        <v>357</v>
      </c>
      <c r="D23" s="215">
        <f t="shared" si="5"/>
        <v>0</v>
      </c>
      <c r="E23" s="215">
        <f t="shared" si="5"/>
        <v>357</v>
      </c>
      <c r="F23" s="215">
        <f t="shared" si="6"/>
        <v>357</v>
      </c>
      <c r="G23" s="215">
        <v>0</v>
      </c>
      <c r="H23" s="215">
        <v>357</v>
      </c>
      <c r="I23" s="215">
        <f t="shared" si="7"/>
        <v>0</v>
      </c>
      <c r="J23" s="215">
        <v>0</v>
      </c>
      <c r="K23" s="215">
        <v>0</v>
      </c>
      <c r="L23" s="215">
        <f t="shared" si="8"/>
        <v>0</v>
      </c>
      <c r="M23" s="215">
        <v>0</v>
      </c>
      <c r="N23" s="215">
        <v>0</v>
      </c>
      <c r="O23" s="215">
        <f t="shared" si="9"/>
        <v>357</v>
      </c>
      <c r="P23" s="215">
        <f t="shared" si="3"/>
        <v>0</v>
      </c>
      <c r="Q23" s="215">
        <f t="shared" si="3"/>
        <v>357</v>
      </c>
      <c r="R23" s="216">
        <f t="shared" si="10"/>
        <v>0</v>
      </c>
      <c r="S23" s="216"/>
      <c r="T23" s="216">
        <f t="shared" si="11"/>
        <v>0</v>
      </c>
      <c r="U23" s="217"/>
      <c r="V23" s="205" t="s">
        <v>1</v>
      </c>
    </row>
    <row r="24" spans="1:24" s="218" customFormat="1" ht="17.25" hidden="1" customHeight="1">
      <c r="A24" s="213">
        <v>14</v>
      </c>
      <c r="B24" s="219" t="s">
        <v>240</v>
      </c>
      <c r="C24" s="215">
        <f t="shared" si="4"/>
        <v>1450</v>
      </c>
      <c r="D24" s="215">
        <f t="shared" si="5"/>
        <v>0</v>
      </c>
      <c r="E24" s="215">
        <f t="shared" si="5"/>
        <v>1450</v>
      </c>
      <c r="F24" s="215">
        <f t="shared" si="6"/>
        <v>0</v>
      </c>
      <c r="G24" s="215">
        <v>0</v>
      </c>
      <c r="H24" s="215">
        <v>0</v>
      </c>
      <c r="I24" s="215">
        <f t="shared" si="7"/>
        <v>1450</v>
      </c>
      <c r="J24" s="215">
        <v>0</v>
      </c>
      <c r="K24" s="215">
        <v>1450</v>
      </c>
      <c r="L24" s="215">
        <f t="shared" si="8"/>
        <v>0</v>
      </c>
      <c r="M24" s="215">
        <v>0</v>
      </c>
      <c r="N24" s="215">
        <v>0</v>
      </c>
      <c r="O24" s="215">
        <f t="shared" si="9"/>
        <v>1450</v>
      </c>
      <c r="P24" s="215">
        <f t="shared" si="3"/>
        <v>0</v>
      </c>
      <c r="Q24" s="215">
        <f t="shared" si="3"/>
        <v>1450</v>
      </c>
      <c r="R24" s="216">
        <f t="shared" si="10"/>
        <v>0</v>
      </c>
      <c r="S24" s="216" t="e">
        <f t="shared" si="1"/>
        <v>#DIV/0!</v>
      </c>
      <c r="T24" s="216">
        <f t="shared" si="11"/>
        <v>0</v>
      </c>
      <c r="U24" s="220"/>
      <c r="V24" s="221"/>
    </row>
    <row r="25" spans="1:24" s="218" customFormat="1" ht="17.25" hidden="1" customHeight="1">
      <c r="A25" s="213">
        <v>15</v>
      </c>
      <c r="B25" s="219"/>
      <c r="C25" s="215">
        <f t="shared" si="4"/>
        <v>0</v>
      </c>
      <c r="D25" s="215">
        <f t="shared" si="5"/>
        <v>0</v>
      </c>
      <c r="E25" s="215">
        <f t="shared" si="5"/>
        <v>0</v>
      </c>
      <c r="F25" s="215">
        <f t="shared" si="6"/>
        <v>0</v>
      </c>
      <c r="G25" s="215">
        <v>0</v>
      </c>
      <c r="H25" s="215">
        <v>0</v>
      </c>
      <c r="I25" s="215">
        <f t="shared" si="7"/>
        <v>0</v>
      </c>
      <c r="J25" s="215">
        <v>0</v>
      </c>
      <c r="K25" s="215">
        <v>0</v>
      </c>
      <c r="L25" s="215">
        <f t="shared" si="8"/>
        <v>0</v>
      </c>
      <c r="M25" s="215">
        <v>0</v>
      </c>
      <c r="N25" s="215">
        <v>0</v>
      </c>
      <c r="O25" s="215">
        <f t="shared" si="9"/>
        <v>0</v>
      </c>
      <c r="P25" s="215">
        <f t="shared" si="3"/>
        <v>0</v>
      </c>
      <c r="Q25" s="215">
        <f t="shared" si="3"/>
        <v>0</v>
      </c>
      <c r="R25" s="216" t="e">
        <f t="shared" si="10"/>
        <v>#DIV/0!</v>
      </c>
      <c r="S25" s="216" t="e">
        <f t="shared" si="10"/>
        <v>#DIV/0!</v>
      </c>
      <c r="T25" s="216" t="e">
        <f t="shared" si="11"/>
        <v>#DIV/0!</v>
      </c>
      <c r="U25" s="220"/>
      <c r="V25" s="221"/>
    </row>
    <row r="26" spans="1:24" s="218" customFormat="1" ht="17.25" hidden="1" customHeight="1">
      <c r="A26" s="213">
        <v>16</v>
      </c>
      <c r="B26" s="219"/>
      <c r="C26" s="215">
        <f t="shared" si="4"/>
        <v>0</v>
      </c>
      <c r="D26" s="215">
        <f t="shared" si="5"/>
        <v>0</v>
      </c>
      <c r="E26" s="215">
        <f t="shared" si="5"/>
        <v>0</v>
      </c>
      <c r="F26" s="215">
        <f t="shared" si="6"/>
        <v>0</v>
      </c>
      <c r="G26" s="215">
        <v>0</v>
      </c>
      <c r="H26" s="215">
        <v>0</v>
      </c>
      <c r="I26" s="215">
        <f t="shared" si="7"/>
        <v>0</v>
      </c>
      <c r="J26" s="215">
        <v>0</v>
      </c>
      <c r="K26" s="215">
        <v>0</v>
      </c>
      <c r="L26" s="215">
        <f t="shared" si="8"/>
        <v>0</v>
      </c>
      <c r="M26" s="215">
        <v>0</v>
      </c>
      <c r="N26" s="215">
        <v>0</v>
      </c>
      <c r="O26" s="215">
        <f t="shared" si="9"/>
        <v>0</v>
      </c>
      <c r="P26" s="215">
        <f t="shared" si="3"/>
        <v>0</v>
      </c>
      <c r="Q26" s="215">
        <f t="shared" si="3"/>
        <v>0</v>
      </c>
      <c r="R26" s="216" t="e">
        <f t="shared" si="10"/>
        <v>#DIV/0!</v>
      </c>
      <c r="S26" s="216" t="e">
        <f t="shared" si="10"/>
        <v>#DIV/0!</v>
      </c>
      <c r="T26" s="216" t="e">
        <f t="shared" si="11"/>
        <v>#DIV/0!</v>
      </c>
      <c r="U26" s="220"/>
      <c r="V26" s="221"/>
    </row>
    <row r="27" spans="1:24" s="212" customFormat="1" ht="20.25" customHeight="1">
      <c r="A27" s="208" t="s">
        <v>25</v>
      </c>
      <c r="B27" s="222" t="s">
        <v>241</v>
      </c>
      <c r="C27" s="210">
        <f t="shared" ref="C27:N27" si="12">C28+C51+C59+C86+C94+C126+C149+C178+C197+C229+C252+C255+C268</f>
        <v>358970</v>
      </c>
      <c r="D27" s="210">
        <f t="shared" si="12"/>
        <v>303540</v>
      </c>
      <c r="E27" s="210">
        <f t="shared" si="12"/>
        <v>55430</v>
      </c>
      <c r="F27" s="210">
        <f t="shared" si="12"/>
        <v>0</v>
      </c>
      <c r="G27" s="210">
        <f t="shared" si="12"/>
        <v>0</v>
      </c>
      <c r="H27" s="210">
        <f t="shared" si="12"/>
        <v>0</v>
      </c>
      <c r="I27" s="210">
        <f t="shared" si="12"/>
        <v>358970</v>
      </c>
      <c r="J27" s="210">
        <f t="shared" si="12"/>
        <v>303540</v>
      </c>
      <c r="K27" s="210">
        <f t="shared" si="12"/>
        <v>55430</v>
      </c>
      <c r="L27" s="210">
        <f t="shared" si="12"/>
        <v>100427.72199999999</v>
      </c>
      <c r="M27" s="210">
        <f t="shared" si="12"/>
        <v>95830.921999999991</v>
      </c>
      <c r="N27" s="210">
        <f t="shared" si="12"/>
        <v>4596.8</v>
      </c>
      <c r="O27" s="210">
        <f t="shared" ref="O27:O90" si="13">SUM(P27:Q27)</f>
        <v>258542.27799999999</v>
      </c>
      <c r="P27" s="210">
        <f t="shared" ref="P27:Q90" si="14">D27-M27</f>
        <v>207709.07800000001</v>
      </c>
      <c r="Q27" s="210">
        <f t="shared" si="14"/>
        <v>50833.2</v>
      </c>
      <c r="R27" s="211">
        <f t="shared" si="10"/>
        <v>0.27976633701980663</v>
      </c>
      <c r="S27" s="211">
        <f t="shared" si="10"/>
        <v>0.3157110166699611</v>
      </c>
      <c r="T27" s="211">
        <f t="shared" si="11"/>
        <v>8.2929821396355768E-2</v>
      </c>
      <c r="U27" s="208"/>
      <c r="V27" s="205" t="s">
        <v>1</v>
      </c>
    </row>
    <row r="28" spans="1:24" s="230" customFormat="1" ht="20.25" customHeight="1">
      <c r="A28" s="223">
        <v>1</v>
      </c>
      <c r="B28" s="224" t="s">
        <v>61</v>
      </c>
      <c r="C28" s="225">
        <f>SUM(C29:C50)</f>
        <v>27542</v>
      </c>
      <c r="D28" s="225">
        <f t="shared" ref="D28:Q28" si="15">SUM(D29:D50)</f>
        <v>23232</v>
      </c>
      <c r="E28" s="225">
        <f t="shared" si="15"/>
        <v>4310</v>
      </c>
      <c r="F28" s="226">
        <f t="shared" si="15"/>
        <v>0</v>
      </c>
      <c r="G28" s="226">
        <f t="shared" si="15"/>
        <v>0</v>
      </c>
      <c r="H28" s="226">
        <f t="shared" si="15"/>
        <v>0</v>
      </c>
      <c r="I28" s="226">
        <f t="shared" si="15"/>
        <v>27542</v>
      </c>
      <c r="J28" s="226">
        <f t="shared" si="15"/>
        <v>23232</v>
      </c>
      <c r="K28" s="226">
        <f t="shared" si="15"/>
        <v>4310</v>
      </c>
      <c r="L28" s="225">
        <f t="shared" si="15"/>
        <v>7516.53</v>
      </c>
      <c r="M28" s="225">
        <f t="shared" si="15"/>
        <v>7099.03</v>
      </c>
      <c r="N28" s="225">
        <f t="shared" si="15"/>
        <v>417.5</v>
      </c>
      <c r="O28" s="225">
        <f t="shared" si="15"/>
        <v>20025.47</v>
      </c>
      <c r="P28" s="225">
        <f t="shared" si="15"/>
        <v>16132.97</v>
      </c>
      <c r="Q28" s="225">
        <f t="shared" si="15"/>
        <v>3892.5</v>
      </c>
      <c r="R28" s="227">
        <f t="shared" ref="R28:T91" si="16">L28/C28</f>
        <v>0.27291155326410571</v>
      </c>
      <c r="S28" s="227">
        <f t="shared" si="16"/>
        <v>0.30557119490358126</v>
      </c>
      <c r="T28" s="227">
        <f t="shared" si="11"/>
        <v>9.6867749419953603E-2</v>
      </c>
      <c r="U28" s="228"/>
      <c r="V28" s="205" t="s">
        <v>1</v>
      </c>
      <c r="W28" s="229"/>
      <c r="X28" s="229"/>
    </row>
    <row r="29" spans="1:24" s="218" customFormat="1" ht="20.25" hidden="1" customHeight="1">
      <c r="A29" s="228" t="s">
        <v>42</v>
      </c>
      <c r="B29" s="231" t="s">
        <v>242</v>
      </c>
      <c r="C29" s="215">
        <f>SUM(D29:E29)</f>
        <v>1075</v>
      </c>
      <c r="D29" s="215">
        <f>G29+J29</f>
        <v>0</v>
      </c>
      <c r="E29" s="215">
        <f t="shared" ref="E29:E92" si="17">H29+K29</f>
        <v>1075</v>
      </c>
      <c r="F29" s="215">
        <f t="shared" ref="F29:F92" si="18">SUM(G29:H29)</f>
        <v>0</v>
      </c>
      <c r="G29" s="215">
        <v>0</v>
      </c>
      <c r="H29" s="215">
        <v>0</v>
      </c>
      <c r="I29" s="215">
        <f t="shared" ref="I29:I92" si="19">SUM(J29:K29)</f>
        <v>1075</v>
      </c>
      <c r="J29" s="215">
        <v>0</v>
      </c>
      <c r="K29" s="215">
        <v>1075</v>
      </c>
      <c r="L29" s="215">
        <f t="shared" si="8"/>
        <v>88</v>
      </c>
      <c r="M29" s="215">
        <v>0</v>
      </c>
      <c r="N29" s="215">
        <v>88</v>
      </c>
      <c r="O29" s="215">
        <f t="shared" si="13"/>
        <v>987</v>
      </c>
      <c r="P29" s="215">
        <f t="shared" si="14"/>
        <v>0</v>
      </c>
      <c r="Q29" s="215">
        <f t="shared" si="14"/>
        <v>987</v>
      </c>
      <c r="R29" s="216">
        <f t="shared" si="16"/>
        <v>8.1860465116279063E-2</v>
      </c>
      <c r="S29" s="216" t="e">
        <f t="shared" si="16"/>
        <v>#DIV/0!</v>
      </c>
      <c r="T29" s="216">
        <f t="shared" si="11"/>
        <v>8.1860465116279063E-2</v>
      </c>
      <c r="U29" s="220"/>
      <c r="V29" s="221"/>
      <c r="W29" s="232"/>
      <c r="X29" s="232"/>
    </row>
    <row r="30" spans="1:24" s="218" customFormat="1" ht="20.25" hidden="1" customHeight="1">
      <c r="A30" s="228" t="s">
        <v>42</v>
      </c>
      <c r="B30" s="231" t="s">
        <v>243</v>
      </c>
      <c r="C30" s="215">
        <f t="shared" ref="C30:C93" si="20">SUM(D30:E30)</f>
        <v>1160</v>
      </c>
      <c r="D30" s="215">
        <f t="shared" ref="D30:E93" si="21">G30+J30</f>
        <v>900</v>
      </c>
      <c r="E30" s="215">
        <f t="shared" si="17"/>
        <v>260</v>
      </c>
      <c r="F30" s="215">
        <f t="shared" si="18"/>
        <v>0</v>
      </c>
      <c r="G30" s="215">
        <v>0</v>
      </c>
      <c r="H30" s="215">
        <v>0</v>
      </c>
      <c r="I30" s="215">
        <f t="shared" si="19"/>
        <v>1160</v>
      </c>
      <c r="J30" s="215">
        <v>900</v>
      </c>
      <c r="K30" s="215">
        <v>260</v>
      </c>
      <c r="L30" s="215">
        <f t="shared" si="8"/>
        <v>660</v>
      </c>
      <c r="M30" s="215">
        <v>660</v>
      </c>
      <c r="N30" s="215">
        <v>0</v>
      </c>
      <c r="O30" s="215">
        <f t="shared" si="13"/>
        <v>500</v>
      </c>
      <c r="P30" s="215">
        <f t="shared" si="14"/>
        <v>240</v>
      </c>
      <c r="Q30" s="215">
        <f t="shared" si="14"/>
        <v>260</v>
      </c>
      <c r="R30" s="216">
        <f t="shared" si="16"/>
        <v>0.56896551724137934</v>
      </c>
      <c r="S30" s="216">
        <f t="shared" si="16"/>
        <v>0.73333333333333328</v>
      </c>
      <c r="T30" s="216">
        <f t="shared" si="11"/>
        <v>0</v>
      </c>
      <c r="U30" s="220"/>
      <c r="V30" s="221"/>
    </row>
    <row r="31" spans="1:24" s="218" customFormat="1" ht="20.25" hidden="1" customHeight="1">
      <c r="A31" s="228" t="s">
        <v>42</v>
      </c>
      <c r="B31" s="231" t="s">
        <v>244</v>
      </c>
      <c r="C31" s="215">
        <f t="shared" si="20"/>
        <v>836</v>
      </c>
      <c r="D31" s="215">
        <f t="shared" si="21"/>
        <v>696</v>
      </c>
      <c r="E31" s="215">
        <f t="shared" si="17"/>
        <v>140</v>
      </c>
      <c r="F31" s="215">
        <f t="shared" si="18"/>
        <v>0</v>
      </c>
      <c r="G31" s="215">
        <v>0</v>
      </c>
      <c r="H31" s="215">
        <v>0</v>
      </c>
      <c r="I31" s="215">
        <f t="shared" si="19"/>
        <v>836</v>
      </c>
      <c r="J31" s="215">
        <v>696</v>
      </c>
      <c r="K31" s="215">
        <v>140</v>
      </c>
      <c r="L31" s="215">
        <f t="shared" si="8"/>
        <v>150</v>
      </c>
      <c r="M31" s="215">
        <v>150</v>
      </c>
      <c r="N31" s="215">
        <v>0</v>
      </c>
      <c r="O31" s="215">
        <f t="shared" si="13"/>
        <v>686</v>
      </c>
      <c r="P31" s="215">
        <f t="shared" si="14"/>
        <v>546</v>
      </c>
      <c r="Q31" s="215">
        <f t="shared" si="14"/>
        <v>140</v>
      </c>
      <c r="R31" s="216">
        <f t="shared" si="16"/>
        <v>0.17942583732057416</v>
      </c>
      <c r="S31" s="216">
        <f t="shared" si="16"/>
        <v>0.21551724137931033</v>
      </c>
      <c r="T31" s="216">
        <f t="shared" si="11"/>
        <v>0</v>
      </c>
      <c r="U31" s="220"/>
      <c r="V31" s="221"/>
    </row>
    <row r="32" spans="1:24" s="218" customFormat="1" ht="20.25" hidden="1" customHeight="1">
      <c r="A32" s="228" t="s">
        <v>42</v>
      </c>
      <c r="B32" s="231" t="s">
        <v>245</v>
      </c>
      <c r="C32" s="215">
        <f t="shared" si="20"/>
        <v>1331</v>
      </c>
      <c r="D32" s="215">
        <f t="shared" si="21"/>
        <v>1196</v>
      </c>
      <c r="E32" s="215">
        <f t="shared" si="17"/>
        <v>135</v>
      </c>
      <c r="F32" s="215">
        <f t="shared" si="18"/>
        <v>0</v>
      </c>
      <c r="G32" s="215">
        <v>0</v>
      </c>
      <c r="H32" s="215">
        <v>0</v>
      </c>
      <c r="I32" s="215">
        <f t="shared" si="19"/>
        <v>1331</v>
      </c>
      <c r="J32" s="215">
        <v>1196</v>
      </c>
      <c r="K32" s="215">
        <v>135</v>
      </c>
      <c r="L32" s="215">
        <f t="shared" si="8"/>
        <v>1159</v>
      </c>
      <c r="M32" s="215">
        <v>1159</v>
      </c>
      <c r="N32" s="215">
        <v>0</v>
      </c>
      <c r="O32" s="215">
        <f t="shared" si="13"/>
        <v>172</v>
      </c>
      <c r="P32" s="215">
        <f t="shared" si="14"/>
        <v>37</v>
      </c>
      <c r="Q32" s="215">
        <f t="shared" si="14"/>
        <v>135</v>
      </c>
      <c r="R32" s="216">
        <f t="shared" si="16"/>
        <v>0.87077385424492859</v>
      </c>
      <c r="S32" s="216">
        <f t="shared" si="16"/>
        <v>0.96906354515050164</v>
      </c>
      <c r="T32" s="216">
        <f t="shared" si="11"/>
        <v>0</v>
      </c>
      <c r="U32" s="220"/>
      <c r="V32" s="221"/>
    </row>
    <row r="33" spans="1:22" s="218" customFormat="1" ht="20.25" hidden="1" customHeight="1">
      <c r="A33" s="228" t="s">
        <v>42</v>
      </c>
      <c r="B33" s="231" t="s">
        <v>246</v>
      </c>
      <c r="C33" s="215">
        <f t="shared" si="20"/>
        <v>831</v>
      </c>
      <c r="D33" s="215">
        <f t="shared" si="21"/>
        <v>696</v>
      </c>
      <c r="E33" s="215">
        <f t="shared" si="17"/>
        <v>135</v>
      </c>
      <c r="F33" s="215">
        <f t="shared" si="18"/>
        <v>0</v>
      </c>
      <c r="G33" s="215">
        <v>0</v>
      </c>
      <c r="H33" s="215">
        <v>0</v>
      </c>
      <c r="I33" s="215">
        <f t="shared" si="19"/>
        <v>831</v>
      </c>
      <c r="J33" s="215">
        <v>696</v>
      </c>
      <c r="K33" s="215">
        <v>135</v>
      </c>
      <c r="L33" s="215">
        <f t="shared" si="8"/>
        <v>696</v>
      </c>
      <c r="M33" s="215">
        <v>696</v>
      </c>
      <c r="N33" s="215">
        <v>0</v>
      </c>
      <c r="O33" s="215">
        <f t="shared" si="13"/>
        <v>135</v>
      </c>
      <c r="P33" s="215">
        <f t="shared" si="14"/>
        <v>0</v>
      </c>
      <c r="Q33" s="215">
        <f t="shared" si="14"/>
        <v>135</v>
      </c>
      <c r="R33" s="216">
        <f t="shared" si="16"/>
        <v>0.83754512635379064</v>
      </c>
      <c r="S33" s="216">
        <f t="shared" si="16"/>
        <v>1</v>
      </c>
      <c r="T33" s="216">
        <f t="shared" si="11"/>
        <v>0</v>
      </c>
      <c r="U33" s="220"/>
      <c r="V33" s="221"/>
    </row>
    <row r="34" spans="1:22" s="218" customFormat="1" ht="20.25" hidden="1" customHeight="1">
      <c r="A34" s="228" t="s">
        <v>42</v>
      </c>
      <c r="B34" s="231" t="s">
        <v>247</v>
      </c>
      <c r="C34" s="215">
        <f t="shared" si="20"/>
        <v>831</v>
      </c>
      <c r="D34" s="215">
        <f t="shared" si="21"/>
        <v>696</v>
      </c>
      <c r="E34" s="215">
        <f t="shared" si="17"/>
        <v>135</v>
      </c>
      <c r="F34" s="215">
        <f t="shared" si="18"/>
        <v>0</v>
      </c>
      <c r="G34" s="215">
        <v>0</v>
      </c>
      <c r="H34" s="215">
        <v>0</v>
      </c>
      <c r="I34" s="215">
        <f t="shared" si="19"/>
        <v>831</v>
      </c>
      <c r="J34" s="215">
        <v>696</v>
      </c>
      <c r="K34" s="215">
        <v>135</v>
      </c>
      <c r="L34" s="215">
        <f t="shared" si="8"/>
        <v>730.5</v>
      </c>
      <c r="M34" s="215">
        <v>696</v>
      </c>
      <c r="N34" s="215">
        <v>34.5</v>
      </c>
      <c r="O34" s="215">
        <f t="shared" si="13"/>
        <v>100.5</v>
      </c>
      <c r="P34" s="215">
        <f t="shared" si="14"/>
        <v>0</v>
      </c>
      <c r="Q34" s="215">
        <f t="shared" si="14"/>
        <v>100.5</v>
      </c>
      <c r="R34" s="216">
        <f t="shared" si="16"/>
        <v>0.87906137184115518</v>
      </c>
      <c r="S34" s="216">
        <f t="shared" si="16"/>
        <v>1</v>
      </c>
      <c r="T34" s="216">
        <f t="shared" si="11"/>
        <v>0.25555555555555554</v>
      </c>
      <c r="U34" s="220"/>
      <c r="V34" s="221"/>
    </row>
    <row r="35" spans="1:22" s="218" customFormat="1" ht="20.25" hidden="1" customHeight="1">
      <c r="A35" s="228" t="s">
        <v>42</v>
      </c>
      <c r="B35" s="231" t="s">
        <v>248</v>
      </c>
      <c r="C35" s="215">
        <f t="shared" si="20"/>
        <v>4435</v>
      </c>
      <c r="D35" s="215">
        <f t="shared" si="21"/>
        <v>4300</v>
      </c>
      <c r="E35" s="215">
        <f t="shared" si="17"/>
        <v>135</v>
      </c>
      <c r="F35" s="215">
        <f t="shared" si="18"/>
        <v>0</v>
      </c>
      <c r="G35" s="215">
        <v>0</v>
      </c>
      <c r="H35" s="215">
        <v>0</v>
      </c>
      <c r="I35" s="215">
        <f t="shared" si="19"/>
        <v>4435</v>
      </c>
      <c r="J35" s="215">
        <v>4300</v>
      </c>
      <c r="K35" s="215">
        <v>135</v>
      </c>
      <c r="L35" s="215">
        <f t="shared" si="8"/>
        <v>0</v>
      </c>
      <c r="M35" s="215">
        <v>0</v>
      </c>
      <c r="N35" s="215">
        <v>0</v>
      </c>
      <c r="O35" s="215">
        <f t="shared" si="13"/>
        <v>4435</v>
      </c>
      <c r="P35" s="215">
        <f t="shared" si="14"/>
        <v>4300</v>
      </c>
      <c r="Q35" s="215">
        <f t="shared" si="14"/>
        <v>135</v>
      </c>
      <c r="R35" s="216">
        <f t="shared" si="16"/>
        <v>0</v>
      </c>
      <c r="S35" s="216">
        <f t="shared" si="16"/>
        <v>0</v>
      </c>
      <c r="T35" s="216">
        <f t="shared" si="11"/>
        <v>0</v>
      </c>
      <c r="U35" s="220"/>
      <c r="V35" s="221"/>
    </row>
    <row r="36" spans="1:22" s="218" customFormat="1" ht="20.25" hidden="1" customHeight="1">
      <c r="A36" s="228" t="s">
        <v>42</v>
      </c>
      <c r="B36" s="231" t="s">
        <v>249</v>
      </c>
      <c r="C36" s="215">
        <f t="shared" si="20"/>
        <v>831</v>
      </c>
      <c r="D36" s="215">
        <f t="shared" si="21"/>
        <v>696</v>
      </c>
      <c r="E36" s="215">
        <f t="shared" si="17"/>
        <v>135</v>
      </c>
      <c r="F36" s="215">
        <f t="shared" si="18"/>
        <v>0</v>
      </c>
      <c r="G36" s="215">
        <v>0</v>
      </c>
      <c r="H36" s="215">
        <v>0</v>
      </c>
      <c r="I36" s="215">
        <f t="shared" si="19"/>
        <v>831</v>
      </c>
      <c r="J36" s="215">
        <v>696</v>
      </c>
      <c r="K36" s="215">
        <v>135</v>
      </c>
      <c r="L36" s="215">
        <f t="shared" si="8"/>
        <v>0</v>
      </c>
      <c r="M36" s="215">
        <v>0</v>
      </c>
      <c r="N36" s="215">
        <v>0</v>
      </c>
      <c r="O36" s="215">
        <f t="shared" si="13"/>
        <v>831</v>
      </c>
      <c r="P36" s="215">
        <f t="shared" si="14"/>
        <v>696</v>
      </c>
      <c r="Q36" s="215">
        <f t="shared" si="14"/>
        <v>135</v>
      </c>
      <c r="R36" s="216">
        <f t="shared" si="16"/>
        <v>0</v>
      </c>
      <c r="S36" s="216">
        <f t="shared" si="16"/>
        <v>0</v>
      </c>
      <c r="T36" s="216">
        <f t="shared" si="11"/>
        <v>0</v>
      </c>
      <c r="U36" s="220"/>
      <c r="V36" s="221"/>
    </row>
    <row r="37" spans="1:22" s="218" customFormat="1" ht="20.25" hidden="1" customHeight="1">
      <c r="A37" s="228" t="s">
        <v>42</v>
      </c>
      <c r="B37" s="231" t="s">
        <v>250</v>
      </c>
      <c r="C37" s="215">
        <f t="shared" si="20"/>
        <v>4440</v>
      </c>
      <c r="D37" s="215">
        <f t="shared" si="21"/>
        <v>4300</v>
      </c>
      <c r="E37" s="215">
        <f t="shared" si="17"/>
        <v>140</v>
      </c>
      <c r="F37" s="215">
        <f t="shared" si="18"/>
        <v>0</v>
      </c>
      <c r="G37" s="215">
        <v>0</v>
      </c>
      <c r="H37" s="215">
        <v>0</v>
      </c>
      <c r="I37" s="215">
        <f t="shared" si="19"/>
        <v>4440</v>
      </c>
      <c r="J37" s="215">
        <v>4300</v>
      </c>
      <c r="K37" s="215">
        <v>140</v>
      </c>
      <c r="L37" s="215">
        <f t="shared" si="8"/>
        <v>0</v>
      </c>
      <c r="M37" s="215">
        <v>0</v>
      </c>
      <c r="N37" s="215">
        <v>0</v>
      </c>
      <c r="O37" s="215">
        <f t="shared" si="13"/>
        <v>4440</v>
      </c>
      <c r="P37" s="215">
        <f t="shared" si="14"/>
        <v>4300</v>
      </c>
      <c r="Q37" s="215">
        <f t="shared" si="14"/>
        <v>140</v>
      </c>
      <c r="R37" s="216">
        <f t="shared" si="16"/>
        <v>0</v>
      </c>
      <c r="S37" s="216">
        <f t="shared" si="16"/>
        <v>0</v>
      </c>
      <c r="T37" s="216">
        <f t="shared" si="11"/>
        <v>0</v>
      </c>
      <c r="U37" s="220"/>
      <c r="V37" s="221"/>
    </row>
    <row r="38" spans="1:22" s="218" customFormat="1" ht="20.25" hidden="1" customHeight="1">
      <c r="A38" s="228" t="s">
        <v>42</v>
      </c>
      <c r="B38" s="231" t="s">
        <v>251</v>
      </c>
      <c r="C38" s="215">
        <f t="shared" si="20"/>
        <v>1040</v>
      </c>
      <c r="D38" s="215">
        <f t="shared" si="21"/>
        <v>900</v>
      </c>
      <c r="E38" s="215">
        <f t="shared" si="17"/>
        <v>140</v>
      </c>
      <c r="F38" s="215">
        <f t="shared" si="18"/>
        <v>0</v>
      </c>
      <c r="G38" s="215">
        <v>0</v>
      </c>
      <c r="H38" s="215">
        <v>0</v>
      </c>
      <c r="I38" s="215">
        <f t="shared" si="19"/>
        <v>1040</v>
      </c>
      <c r="J38" s="215">
        <v>900</v>
      </c>
      <c r="K38" s="215">
        <v>140</v>
      </c>
      <c r="L38" s="215">
        <f t="shared" si="8"/>
        <v>100</v>
      </c>
      <c r="M38" s="215">
        <v>100</v>
      </c>
      <c r="N38" s="215">
        <v>0</v>
      </c>
      <c r="O38" s="215">
        <f t="shared" si="13"/>
        <v>940</v>
      </c>
      <c r="P38" s="215">
        <f t="shared" si="14"/>
        <v>800</v>
      </c>
      <c r="Q38" s="215">
        <f t="shared" si="14"/>
        <v>140</v>
      </c>
      <c r="R38" s="216">
        <f t="shared" si="16"/>
        <v>9.6153846153846159E-2</v>
      </c>
      <c r="S38" s="216">
        <f t="shared" si="16"/>
        <v>0.1111111111111111</v>
      </c>
      <c r="T38" s="216">
        <f t="shared" si="11"/>
        <v>0</v>
      </c>
      <c r="U38" s="220"/>
      <c r="V38" s="221"/>
    </row>
    <row r="39" spans="1:22" s="218" customFormat="1" ht="20.25" hidden="1" customHeight="1">
      <c r="A39" s="228" t="s">
        <v>42</v>
      </c>
      <c r="B39" s="231" t="s">
        <v>252</v>
      </c>
      <c r="C39" s="215">
        <f t="shared" si="20"/>
        <v>836</v>
      </c>
      <c r="D39" s="215">
        <f t="shared" si="21"/>
        <v>696</v>
      </c>
      <c r="E39" s="215">
        <f t="shared" si="17"/>
        <v>140</v>
      </c>
      <c r="F39" s="215">
        <f t="shared" si="18"/>
        <v>0</v>
      </c>
      <c r="G39" s="215">
        <v>0</v>
      </c>
      <c r="H39" s="215">
        <v>0</v>
      </c>
      <c r="I39" s="215">
        <f t="shared" si="19"/>
        <v>836</v>
      </c>
      <c r="J39" s="215">
        <v>696</v>
      </c>
      <c r="K39" s="215">
        <v>140</v>
      </c>
      <c r="L39" s="215">
        <f t="shared" si="8"/>
        <v>354.03</v>
      </c>
      <c r="M39" s="215">
        <v>354.03</v>
      </c>
      <c r="N39" s="215">
        <v>0</v>
      </c>
      <c r="O39" s="215">
        <f t="shared" si="13"/>
        <v>481.97</v>
      </c>
      <c r="P39" s="215">
        <f t="shared" si="14"/>
        <v>341.97</v>
      </c>
      <c r="Q39" s="215">
        <f t="shared" si="14"/>
        <v>140</v>
      </c>
      <c r="R39" s="216">
        <f t="shared" si="16"/>
        <v>0.42348086124401912</v>
      </c>
      <c r="S39" s="216">
        <f t="shared" si="16"/>
        <v>0.50866379310344823</v>
      </c>
      <c r="T39" s="216">
        <f t="shared" si="11"/>
        <v>0</v>
      </c>
      <c r="U39" s="220"/>
      <c r="V39" s="221"/>
    </row>
    <row r="40" spans="1:22" s="218" customFormat="1" ht="20.25" hidden="1" customHeight="1">
      <c r="A40" s="228" t="s">
        <v>42</v>
      </c>
      <c r="B40" s="231" t="s">
        <v>253</v>
      </c>
      <c r="C40" s="215">
        <f t="shared" si="20"/>
        <v>831</v>
      </c>
      <c r="D40" s="215">
        <f t="shared" si="21"/>
        <v>696</v>
      </c>
      <c r="E40" s="215">
        <f t="shared" si="17"/>
        <v>135</v>
      </c>
      <c r="F40" s="215">
        <f t="shared" si="18"/>
        <v>0</v>
      </c>
      <c r="G40" s="215">
        <v>0</v>
      </c>
      <c r="H40" s="215">
        <v>0</v>
      </c>
      <c r="I40" s="215">
        <f t="shared" si="19"/>
        <v>831</v>
      </c>
      <c r="J40" s="215">
        <v>696</v>
      </c>
      <c r="K40" s="215">
        <v>135</v>
      </c>
      <c r="L40" s="215">
        <f t="shared" si="8"/>
        <v>0</v>
      </c>
      <c r="M40" s="215">
        <v>0</v>
      </c>
      <c r="N40" s="215">
        <v>0</v>
      </c>
      <c r="O40" s="215">
        <f t="shared" si="13"/>
        <v>831</v>
      </c>
      <c r="P40" s="215">
        <f t="shared" si="14"/>
        <v>696</v>
      </c>
      <c r="Q40" s="215">
        <f t="shared" si="14"/>
        <v>135</v>
      </c>
      <c r="R40" s="216">
        <f t="shared" si="16"/>
        <v>0</v>
      </c>
      <c r="S40" s="216">
        <f t="shared" si="16"/>
        <v>0</v>
      </c>
      <c r="T40" s="216">
        <f t="shared" si="11"/>
        <v>0</v>
      </c>
      <c r="U40" s="220"/>
      <c r="V40" s="221"/>
    </row>
    <row r="41" spans="1:22" s="218" customFormat="1" ht="20.25" hidden="1" customHeight="1">
      <c r="A41" s="228" t="s">
        <v>42</v>
      </c>
      <c r="B41" s="231" t="s">
        <v>254</v>
      </c>
      <c r="C41" s="215">
        <f t="shared" si="20"/>
        <v>831</v>
      </c>
      <c r="D41" s="215">
        <f t="shared" si="21"/>
        <v>696</v>
      </c>
      <c r="E41" s="215">
        <f t="shared" si="17"/>
        <v>135</v>
      </c>
      <c r="F41" s="215">
        <f t="shared" si="18"/>
        <v>0</v>
      </c>
      <c r="G41" s="215">
        <v>0</v>
      </c>
      <c r="H41" s="215">
        <v>0</v>
      </c>
      <c r="I41" s="215">
        <f t="shared" si="19"/>
        <v>831</v>
      </c>
      <c r="J41" s="215">
        <v>696</v>
      </c>
      <c r="K41" s="215">
        <v>135</v>
      </c>
      <c r="L41" s="215">
        <f t="shared" si="8"/>
        <v>831</v>
      </c>
      <c r="M41" s="215">
        <v>696</v>
      </c>
      <c r="N41" s="215">
        <v>135</v>
      </c>
      <c r="O41" s="215">
        <f t="shared" si="13"/>
        <v>0</v>
      </c>
      <c r="P41" s="215">
        <f t="shared" si="14"/>
        <v>0</v>
      </c>
      <c r="Q41" s="215">
        <f t="shared" si="14"/>
        <v>0</v>
      </c>
      <c r="R41" s="216">
        <f t="shared" si="16"/>
        <v>1</v>
      </c>
      <c r="S41" s="216">
        <f t="shared" si="16"/>
        <v>1</v>
      </c>
      <c r="T41" s="216">
        <f t="shared" si="11"/>
        <v>1</v>
      </c>
      <c r="U41" s="220"/>
      <c r="V41" s="221"/>
    </row>
    <row r="42" spans="1:22" s="218" customFormat="1" ht="20.25" hidden="1" customHeight="1">
      <c r="A42" s="228" t="s">
        <v>42</v>
      </c>
      <c r="B42" s="231" t="s">
        <v>255</v>
      </c>
      <c r="C42" s="215">
        <f t="shared" si="20"/>
        <v>1576</v>
      </c>
      <c r="D42" s="215">
        <f t="shared" si="21"/>
        <v>1196</v>
      </c>
      <c r="E42" s="215">
        <f t="shared" si="17"/>
        <v>380</v>
      </c>
      <c r="F42" s="215">
        <f t="shared" si="18"/>
        <v>0</v>
      </c>
      <c r="G42" s="215">
        <v>0</v>
      </c>
      <c r="H42" s="215">
        <v>0</v>
      </c>
      <c r="I42" s="215">
        <f t="shared" si="19"/>
        <v>1576</v>
      </c>
      <c r="J42" s="215">
        <v>1196</v>
      </c>
      <c r="K42" s="215">
        <v>380</v>
      </c>
      <c r="L42" s="215">
        <f t="shared" si="8"/>
        <v>696</v>
      </c>
      <c r="M42" s="215">
        <v>696</v>
      </c>
      <c r="N42" s="215">
        <v>0</v>
      </c>
      <c r="O42" s="215">
        <f t="shared" si="13"/>
        <v>880</v>
      </c>
      <c r="P42" s="215">
        <f t="shared" si="14"/>
        <v>500</v>
      </c>
      <c r="Q42" s="215">
        <f t="shared" si="14"/>
        <v>380</v>
      </c>
      <c r="R42" s="216">
        <f t="shared" si="16"/>
        <v>0.44162436548223349</v>
      </c>
      <c r="S42" s="216">
        <f t="shared" si="16"/>
        <v>0.58193979933110362</v>
      </c>
      <c r="T42" s="216">
        <f t="shared" si="11"/>
        <v>0</v>
      </c>
      <c r="U42" s="220"/>
      <c r="V42" s="221"/>
    </row>
    <row r="43" spans="1:22" s="218" customFormat="1" ht="20.25" hidden="1" customHeight="1">
      <c r="A43" s="228" t="s">
        <v>42</v>
      </c>
      <c r="B43" s="231" t="s">
        <v>256</v>
      </c>
      <c r="C43" s="215">
        <f t="shared" si="20"/>
        <v>836</v>
      </c>
      <c r="D43" s="215">
        <f t="shared" si="21"/>
        <v>696</v>
      </c>
      <c r="E43" s="215">
        <f t="shared" si="17"/>
        <v>140</v>
      </c>
      <c r="F43" s="215">
        <f t="shared" si="18"/>
        <v>0</v>
      </c>
      <c r="G43" s="215">
        <v>0</v>
      </c>
      <c r="H43" s="215">
        <v>0</v>
      </c>
      <c r="I43" s="215">
        <f t="shared" si="19"/>
        <v>836</v>
      </c>
      <c r="J43" s="215">
        <v>696</v>
      </c>
      <c r="K43" s="215">
        <v>140</v>
      </c>
      <c r="L43" s="215">
        <f t="shared" si="8"/>
        <v>630</v>
      </c>
      <c r="M43" s="215">
        <v>500</v>
      </c>
      <c r="N43" s="215">
        <v>130</v>
      </c>
      <c r="O43" s="215">
        <f t="shared" si="13"/>
        <v>206</v>
      </c>
      <c r="P43" s="215">
        <f t="shared" si="14"/>
        <v>196</v>
      </c>
      <c r="Q43" s="215">
        <f t="shared" si="14"/>
        <v>10</v>
      </c>
      <c r="R43" s="216">
        <f t="shared" si="16"/>
        <v>0.75358851674641147</v>
      </c>
      <c r="S43" s="216">
        <f t="shared" si="16"/>
        <v>0.7183908045977011</v>
      </c>
      <c r="T43" s="216">
        <f t="shared" si="11"/>
        <v>0.9285714285714286</v>
      </c>
      <c r="U43" s="220"/>
      <c r="V43" s="221"/>
    </row>
    <row r="44" spans="1:22" s="218" customFormat="1" ht="20.25" hidden="1" customHeight="1">
      <c r="A44" s="228" t="s">
        <v>42</v>
      </c>
      <c r="B44" s="231" t="s">
        <v>257</v>
      </c>
      <c r="C44" s="215">
        <f t="shared" si="20"/>
        <v>831</v>
      </c>
      <c r="D44" s="215">
        <f t="shared" si="21"/>
        <v>696</v>
      </c>
      <c r="E44" s="215">
        <f t="shared" si="17"/>
        <v>135</v>
      </c>
      <c r="F44" s="215">
        <f t="shared" si="18"/>
        <v>0</v>
      </c>
      <c r="G44" s="215">
        <v>0</v>
      </c>
      <c r="H44" s="215">
        <v>0</v>
      </c>
      <c r="I44" s="215">
        <f t="shared" si="19"/>
        <v>831</v>
      </c>
      <c r="J44" s="215">
        <v>696</v>
      </c>
      <c r="K44" s="215">
        <v>135</v>
      </c>
      <c r="L44" s="215">
        <f t="shared" si="8"/>
        <v>0</v>
      </c>
      <c r="M44" s="215">
        <v>0</v>
      </c>
      <c r="N44" s="215">
        <v>0</v>
      </c>
      <c r="O44" s="215">
        <f t="shared" si="13"/>
        <v>831</v>
      </c>
      <c r="P44" s="215">
        <f t="shared" si="14"/>
        <v>696</v>
      </c>
      <c r="Q44" s="215">
        <f t="shared" si="14"/>
        <v>135</v>
      </c>
      <c r="R44" s="216">
        <f t="shared" si="16"/>
        <v>0</v>
      </c>
      <c r="S44" s="216">
        <f t="shared" si="16"/>
        <v>0</v>
      </c>
      <c r="T44" s="216">
        <f t="shared" si="11"/>
        <v>0</v>
      </c>
      <c r="U44" s="220"/>
      <c r="V44" s="221"/>
    </row>
    <row r="45" spans="1:22" s="218" customFormat="1" ht="20.25" hidden="1" customHeight="1">
      <c r="A45" s="228" t="s">
        <v>42</v>
      </c>
      <c r="B45" s="231" t="s">
        <v>258</v>
      </c>
      <c r="C45" s="215">
        <f t="shared" si="20"/>
        <v>836</v>
      </c>
      <c r="D45" s="215">
        <f t="shared" si="21"/>
        <v>696</v>
      </c>
      <c r="E45" s="215">
        <f t="shared" si="17"/>
        <v>140</v>
      </c>
      <c r="F45" s="215">
        <f t="shared" si="18"/>
        <v>0</v>
      </c>
      <c r="G45" s="215">
        <v>0</v>
      </c>
      <c r="H45" s="215">
        <v>0</v>
      </c>
      <c r="I45" s="215">
        <f t="shared" si="19"/>
        <v>836</v>
      </c>
      <c r="J45" s="215">
        <v>696</v>
      </c>
      <c r="K45" s="215">
        <v>140</v>
      </c>
      <c r="L45" s="215">
        <f t="shared" si="8"/>
        <v>726</v>
      </c>
      <c r="M45" s="215">
        <v>696</v>
      </c>
      <c r="N45" s="215">
        <v>30</v>
      </c>
      <c r="O45" s="215">
        <f t="shared" si="13"/>
        <v>110</v>
      </c>
      <c r="P45" s="215">
        <f t="shared" si="14"/>
        <v>0</v>
      </c>
      <c r="Q45" s="215">
        <f t="shared" si="14"/>
        <v>110</v>
      </c>
      <c r="R45" s="216">
        <f t="shared" si="16"/>
        <v>0.86842105263157898</v>
      </c>
      <c r="S45" s="216">
        <f t="shared" si="16"/>
        <v>1</v>
      </c>
      <c r="T45" s="216">
        <f t="shared" si="11"/>
        <v>0.21428571428571427</v>
      </c>
      <c r="U45" s="220"/>
      <c r="V45" s="221"/>
    </row>
    <row r="46" spans="1:22" s="218" customFormat="1" ht="20.25" hidden="1" customHeight="1">
      <c r="A46" s="228" t="s">
        <v>42</v>
      </c>
      <c r="B46" s="231" t="s">
        <v>259</v>
      </c>
      <c r="C46" s="215">
        <f t="shared" si="20"/>
        <v>831</v>
      </c>
      <c r="D46" s="215">
        <f t="shared" si="21"/>
        <v>696</v>
      </c>
      <c r="E46" s="215">
        <f t="shared" si="17"/>
        <v>135</v>
      </c>
      <c r="F46" s="215">
        <f t="shared" si="18"/>
        <v>0</v>
      </c>
      <c r="G46" s="215">
        <v>0</v>
      </c>
      <c r="H46" s="215">
        <v>0</v>
      </c>
      <c r="I46" s="215">
        <f t="shared" si="19"/>
        <v>831</v>
      </c>
      <c r="J46" s="215">
        <v>696</v>
      </c>
      <c r="K46" s="215">
        <v>135</v>
      </c>
      <c r="L46" s="215">
        <f t="shared" si="8"/>
        <v>0</v>
      </c>
      <c r="M46" s="215">
        <v>0</v>
      </c>
      <c r="N46" s="215">
        <v>0</v>
      </c>
      <c r="O46" s="215">
        <f t="shared" si="13"/>
        <v>831</v>
      </c>
      <c r="P46" s="215">
        <f t="shared" si="14"/>
        <v>696</v>
      </c>
      <c r="Q46" s="215">
        <f t="shared" si="14"/>
        <v>135</v>
      </c>
      <c r="R46" s="216">
        <f t="shared" si="16"/>
        <v>0</v>
      </c>
      <c r="S46" s="216">
        <f t="shared" si="16"/>
        <v>0</v>
      </c>
      <c r="T46" s="216">
        <f t="shared" si="11"/>
        <v>0</v>
      </c>
      <c r="U46" s="220"/>
      <c r="V46" s="221"/>
    </row>
    <row r="47" spans="1:22" s="218" customFormat="1" ht="20.25" hidden="1" customHeight="1">
      <c r="A47" s="228" t="s">
        <v>42</v>
      </c>
      <c r="B47" s="231" t="s">
        <v>260</v>
      </c>
      <c r="C47" s="215">
        <f t="shared" si="20"/>
        <v>831</v>
      </c>
      <c r="D47" s="215">
        <f t="shared" si="21"/>
        <v>696</v>
      </c>
      <c r="E47" s="215">
        <f t="shared" si="17"/>
        <v>135</v>
      </c>
      <c r="F47" s="215">
        <f t="shared" si="18"/>
        <v>0</v>
      </c>
      <c r="G47" s="215">
        <v>0</v>
      </c>
      <c r="H47" s="215">
        <v>0</v>
      </c>
      <c r="I47" s="215">
        <f t="shared" si="19"/>
        <v>831</v>
      </c>
      <c r="J47" s="215">
        <v>696</v>
      </c>
      <c r="K47" s="215">
        <v>135</v>
      </c>
      <c r="L47" s="215">
        <f t="shared" si="8"/>
        <v>696</v>
      </c>
      <c r="M47" s="215">
        <v>696</v>
      </c>
      <c r="N47" s="215">
        <v>0</v>
      </c>
      <c r="O47" s="215">
        <f t="shared" si="13"/>
        <v>135</v>
      </c>
      <c r="P47" s="215">
        <f t="shared" si="14"/>
        <v>0</v>
      </c>
      <c r="Q47" s="215">
        <f t="shared" si="14"/>
        <v>135</v>
      </c>
      <c r="R47" s="216">
        <f t="shared" si="16"/>
        <v>0.83754512635379064</v>
      </c>
      <c r="S47" s="216">
        <f t="shared" si="16"/>
        <v>1</v>
      </c>
      <c r="T47" s="216">
        <f t="shared" si="11"/>
        <v>0</v>
      </c>
      <c r="U47" s="220"/>
      <c r="V47" s="221"/>
    </row>
    <row r="48" spans="1:22" s="218" customFormat="1" ht="20.25" hidden="1" customHeight="1">
      <c r="A48" s="228" t="s">
        <v>42</v>
      </c>
      <c r="B48" s="231" t="s">
        <v>261</v>
      </c>
      <c r="C48" s="215">
        <f t="shared" si="20"/>
        <v>831</v>
      </c>
      <c r="D48" s="215">
        <f t="shared" si="21"/>
        <v>696</v>
      </c>
      <c r="E48" s="215">
        <f t="shared" si="17"/>
        <v>135</v>
      </c>
      <c r="F48" s="215">
        <f t="shared" si="18"/>
        <v>0</v>
      </c>
      <c r="G48" s="215">
        <v>0</v>
      </c>
      <c r="H48" s="215">
        <v>0</v>
      </c>
      <c r="I48" s="215">
        <f t="shared" si="19"/>
        <v>831</v>
      </c>
      <c r="J48" s="215">
        <v>696</v>
      </c>
      <c r="K48" s="215">
        <v>135</v>
      </c>
      <c r="L48" s="215">
        <f t="shared" si="8"/>
        <v>0</v>
      </c>
      <c r="M48" s="215">
        <v>0</v>
      </c>
      <c r="N48" s="215">
        <v>0</v>
      </c>
      <c r="O48" s="215">
        <f t="shared" si="13"/>
        <v>831</v>
      </c>
      <c r="P48" s="215">
        <f t="shared" si="14"/>
        <v>696</v>
      </c>
      <c r="Q48" s="215">
        <f t="shared" si="14"/>
        <v>135</v>
      </c>
      <c r="R48" s="216">
        <f t="shared" si="16"/>
        <v>0</v>
      </c>
      <c r="S48" s="216">
        <f t="shared" si="16"/>
        <v>0</v>
      </c>
      <c r="T48" s="216">
        <f t="shared" si="11"/>
        <v>0</v>
      </c>
      <c r="U48" s="220"/>
      <c r="V48" s="221"/>
    </row>
    <row r="49" spans="1:24" s="218" customFormat="1" ht="20.25" hidden="1" customHeight="1">
      <c r="A49" s="228" t="s">
        <v>42</v>
      </c>
      <c r="B49" s="231" t="s">
        <v>262</v>
      </c>
      <c r="C49" s="215">
        <f t="shared" si="20"/>
        <v>831</v>
      </c>
      <c r="D49" s="215">
        <f t="shared" si="21"/>
        <v>696</v>
      </c>
      <c r="E49" s="215">
        <f t="shared" si="17"/>
        <v>135</v>
      </c>
      <c r="F49" s="215">
        <f t="shared" si="18"/>
        <v>0</v>
      </c>
      <c r="G49" s="215">
        <v>0</v>
      </c>
      <c r="H49" s="215">
        <v>0</v>
      </c>
      <c r="I49" s="215">
        <f t="shared" si="19"/>
        <v>831</v>
      </c>
      <c r="J49" s="215">
        <v>696</v>
      </c>
      <c r="K49" s="215">
        <v>135</v>
      </c>
      <c r="L49" s="215">
        <f t="shared" si="8"/>
        <v>0</v>
      </c>
      <c r="M49" s="215">
        <v>0</v>
      </c>
      <c r="N49" s="215">
        <v>0</v>
      </c>
      <c r="O49" s="215">
        <f t="shared" si="13"/>
        <v>831</v>
      </c>
      <c r="P49" s="215">
        <f t="shared" si="14"/>
        <v>696</v>
      </c>
      <c r="Q49" s="215">
        <f t="shared" si="14"/>
        <v>135</v>
      </c>
      <c r="R49" s="216">
        <f t="shared" si="16"/>
        <v>0</v>
      </c>
      <c r="S49" s="216">
        <f t="shared" si="16"/>
        <v>0</v>
      </c>
      <c r="T49" s="216">
        <f t="shared" si="11"/>
        <v>0</v>
      </c>
      <c r="U49" s="220"/>
      <c r="V49" s="221"/>
    </row>
    <row r="50" spans="1:24" s="218" customFormat="1" ht="20.25" hidden="1" customHeight="1">
      <c r="A50" s="228" t="s">
        <v>42</v>
      </c>
      <c r="B50" s="231" t="s">
        <v>263</v>
      </c>
      <c r="C50" s="215">
        <f t="shared" si="20"/>
        <v>831</v>
      </c>
      <c r="D50" s="215">
        <f t="shared" si="21"/>
        <v>696</v>
      </c>
      <c r="E50" s="215">
        <f t="shared" si="17"/>
        <v>135</v>
      </c>
      <c r="F50" s="215">
        <f t="shared" si="18"/>
        <v>0</v>
      </c>
      <c r="G50" s="215">
        <v>0</v>
      </c>
      <c r="H50" s="215">
        <v>0</v>
      </c>
      <c r="I50" s="215">
        <f t="shared" si="19"/>
        <v>831</v>
      </c>
      <c r="J50" s="215">
        <v>696</v>
      </c>
      <c r="K50" s="215">
        <v>135</v>
      </c>
      <c r="L50" s="215">
        <f t="shared" si="8"/>
        <v>0</v>
      </c>
      <c r="M50" s="215">
        <v>0</v>
      </c>
      <c r="N50" s="215">
        <v>0</v>
      </c>
      <c r="O50" s="215">
        <f t="shared" si="13"/>
        <v>831</v>
      </c>
      <c r="P50" s="215">
        <f t="shared" si="14"/>
        <v>696</v>
      </c>
      <c r="Q50" s="215">
        <f t="shared" si="14"/>
        <v>135</v>
      </c>
      <c r="R50" s="216">
        <f t="shared" si="16"/>
        <v>0</v>
      </c>
      <c r="S50" s="216">
        <f t="shared" si="16"/>
        <v>0</v>
      </c>
      <c r="T50" s="216">
        <f t="shared" si="11"/>
        <v>0</v>
      </c>
      <c r="U50" s="220"/>
      <c r="V50" s="221"/>
    </row>
    <row r="51" spans="1:24" s="230" customFormat="1" ht="20.25" customHeight="1">
      <c r="A51" s="228">
        <v>2</v>
      </c>
      <c r="B51" s="231" t="s">
        <v>84</v>
      </c>
      <c r="C51" s="225">
        <f>SUM(C52:C58)</f>
        <v>13332</v>
      </c>
      <c r="D51" s="225">
        <f t="shared" ref="D51:Q51" si="22">SUM(D52:D58)</f>
        <v>11692</v>
      </c>
      <c r="E51" s="225">
        <f t="shared" si="22"/>
        <v>1640</v>
      </c>
      <c r="F51" s="226">
        <f t="shared" si="22"/>
        <v>0</v>
      </c>
      <c r="G51" s="226">
        <f t="shared" si="22"/>
        <v>0</v>
      </c>
      <c r="H51" s="226">
        <f t="shared" si="22"/>
        <v>0</v>
      </c>
      <c r="I51" s="226">
        <f t="shared" si="22"/>
        <v>13332</v>
      </c>
      <c r="J51" s="226">
        <f t="shared" si="22"/>
        <v>11692</v>
      </c>
      <c r="K51" s="226">
        <f t="shared" si="22"/>
        <v>1640</v>
      </c>
      <c r="L51" s="225">
        <f t="shared" si="22"/>
        <v>3480</v>
      </c>
      <c r="M51" s="225">
        <f t="shared" si="22"/>
        <v>3373</v>
      </c>
      <c r="N51" s="225">
        <f t="shared" si="22"/>
        <v>107</v>
      </c>
      <c r="O51" s="225">
        <f t="shared" si="22"/>
        <v>9852</v>
      </c>
      <c r="P51" s="225">
        <f t="shared" si="22"/>
        <v>8319</v>
      </c>
      <c r="Q51" s="225">
        <f t="shared" si="22"/>
        <v>1533</v>
      </c>
      <c r="R51" s="227">
        <f t="shared" si="16"/>
        <v>0.26102610261026105</v>
      </c>
      <c r="S51" s="227">
        <f t="shared" si="16"/>
        <v>0.28848785494355117</v>
      </c>
      <c r="T51" s="227">
        <f t="shared" si="11"/>
        <v>6.5243902439024393E-2</v>
      </c>
      <c r="U51" s="228"/>
      <c r="V51" s="205" t="s">
        <v>1</v>
      </c>
      <c r="W51" s="229"/>
      <c r="X51" s="229"/>
    </row>
    <row r="52" spans="1:24" s="218" customFormat="1" ht="20.25" hidden="1" customHeight="1">
      <c r="A52" s="228" t="s">
        <v>42</v>
      </c>
      <c r="B52" s="231" t="s">
        <v>242</v>
      </c>
      <c r="C52" s="215">
        <f t="shared" si="20"/>
        <v>700</v>
      </c>
      <c r="D52" s="215">
        <f t="shared" si="21"/>
        <v>0</v>
      </c>
      <c r="E52" s="215">
        <f t="shared" si="17"/>
        <v>700</v>
      </c>
      <c r="F52" s="215">
        <f t="shared" si="18"/>
        <v>0</v>
      </c>
      <c r="G52" s="215">
        <v>0</v>
      </c>
      <c r="H52" s="215">
        <v>0</v>
      </c>
      <c r="I52" s="215">
        <f t="shared" si="19"/>
        <v>700</v>
      </c>
      <c r="J52" s="215">
        <v>0</v>
      </c>
      <c r="K52" s="215">
        <v>700</v>
      </c>
      <c r="L52" s="215">
        <f t="shared" si="8"/>
        <v>0</v>
      </c>
      <c r="M52" s="215">
        <v>0</v>
      </c>
      <c r="N52" s="215">
        <v>0</v>
      </c>
      <c r="O52" s="215">
        <f t="shared" si="13"/>
        <v>700</v>
      </c>
      <c r="P52" s="215">
        <f t="shared" si="14"/>
        <v>0</v>
      </c>
      <c r="Q52" s="215">
        <f t="shared" si="14"/>
        <v>700</v>
      </c>
      <c r="R52" s="216">
        <f t="shared" si="16"/>
        <v>0</v>
      </c>
      <c r="S52" s="216" t="e">
        <f t="shared" si="16"/>
        <v>#DIV/0!</v>
      </c>
      <c r="T52" s="216">
        <f t="shared" si="11"/>
        <v>0</v>
      </c>
      <c r="U52" s="220"/>
      <c r="V52" s="221"/>
      <c r="W52" s="232"/>
      <c r="X52" s="232"/>
    </row>
    <row r="53" spans="1:24" s="218" customFormat="1" ht="20.25" hidden="1" customHeight="1">
      <c r="A53" s="228" t="s">
        <v>42</v>
      </c>
      <c r="B53" s="231" t="s">
        <v>264</v>
      </c>
      <c r="C53" s="215">
        <f t="shared" si="20"/>
        <v>826</v>
      </c>
      <c r="D53" s="215">
        <f t="shared" si="21"/>
        <v>696</v>
      </c>
      <c r="E53" s="215">
        <f t="shared" si="17"/>
        <v>130</v>
      </c>
      <c r="F53" s="215">
        <f t="shared" si="18"/>
        <v>0</v>
      </c>
      <c r="G53" s="215">
        <v>0</v>
      </c>
      <c r="H53" s="215">
        <v>0</v>
      </c>
      <c r="I53" s="215">
        <f t="shared" si="19"/>
        <v>826</v>
      </c>
      <c r="J53" s="215">
        <v>696</v>
      </c>
      <c r="K53" s="215">
        <v>130</v>
      </c>
      <c r="L53" s="215">
        <f t="shared" si="8"/>
        <v>625</v>
      </c>
      <c r="M53" s="215">
        <v>625</v>
      </c>
      <c r="N53" s="215">
        <v>0</v>
      </c>
      <c r="O53" s="215">
        <f t="shared" si="13"/>
        <v>201</v>
      </c>
      <c r="P53" s="215">
        <f t="shared" si="14"/>
        <v>71</v>
      </c>
      <c r="Q53" s="215">
        <f t="shared" si="14"/>
        <v>130</v>
      </c>
      <c r="R53" s="216">
        <f t="shared" si="16"/>
        <v>0.7566585956416465</v>
      </c>
      <c r="S53" s="216">
        <f t="shared" si="16"/>
        <v>0.89798850574712641</v>
      </c>
      <c r="T53" s="216">
        <f t="shared" si="11"/>
        <v>0</v>
      </c>
      <c r="U53" s="220"/>
      <c r="V53" s="221"/>
    </row>
    <row r="54" spans="1:24" s="218" customFormat="1" ht="20.25" hidden="1" customHeight="1">
      <c r="A54" s="228" t="s">
        <v>42</v>
      </c>
      <c r="B54" s="231" t="s">
        <v>265</v>
      </c>
      <c r="C54" s="215">
        <f t="shared" si="20"/>
        <v>826</v>
      </c>
      <c r="D54" s="215">
        <f t="shared" si="21"/>
        <v>696</v>
      </c>
      <c r="E54" s="215">
        <f t="shared" si="17"/>
        <v>130</v>
      </c>
      <c r="F54" s="215">
        <f t="shared" si="18"/>
        <v>0</v>
      </c>
      <c r="G54" s="215">
        <v>0</v>
      </c>
      <c r="H54" s="215">
        <v>0</v>
      </c>
      <c r="I54" s="215">
        <f t="shared" si="19"/>
        <v>826</v>
      </c>
      <c r="J54" s="215">
        <v>696</v>
      </c>
      <c r="K54" s="215">
        <v>130</v>
      </c>
      <c r="L54" s="215">
        <f t="shared" si="8"/>
        <v>803</v>
      </c>
      <c r="M54" s="215">
        <v>696</v>
      </c>
      <c r="N54" s="215">
        <v>107</v>
      </c>
      <c r="O54" s="215">
        <f t="shared" si="13"/>
        <v>23</v>
      </c>
      <c r="P54" s="215">
        <f t="shared" si="14"/>
        <v>0</v>
      </c>
      <c r="Q54" s="215">
        <f t="shared" si="14"/>
        <v>23</v>
      </c>
      <c r="R54" s="216">
        <f t="shared" si="16"/>
        <v>0.97215496368038745</v>
      </c>
      <c r="S54" s="216">
        <f t="shared" si="16"/>
        <v>1</v>
      </c>
      <c r="T54" s="216">
        <f t="shared" si="11"/>
        <v>0.82307692307692304</v>
      </c>
      <c r="U54" s="220"/>
      <c r="V54" s="221"/>
    </row>
    <row r="55" spans="1:24" s="218" customFormat="1" ht="20.25" hidden="1" customHeight="1">
      <c r="A55" s="228" t="s">
        <v>42</v>
      </c>
      <c r="B55" s="231" t="s">
        <v>266</v>
      </c>
      <c r="C55" s="215">
        <f t="shared" si="20"/>
        <v>2940</v>
      </c>
      <c r="D55" s="215">
        <f t="shared" si="21"/>
        <v>2800</v>
      </c>
      <c r="E55" s="215">
        <f t="shared" si="17"/>
        <v>140</v>
      </c>
      <c r="F55" s="215">
        <f t="shared" si="18"/>
        <v>0</v>
      </c>
      <c r="G55" s="215">
        <v>0</v>
      </c>
      <c r="H55" s="215">
        <v>0</v>
      </c>
      <c r="I55" s="215">
        <f t="shared" si="19"/>
        <v>2940</v>
      </c>
      <c r="J55" s="215">
        <v>2800</v>
      </c>
      <c r="K55" s="215">
        <v>140</v>
      </c>
      <c r="L55" s="215">
        <f t="shared" si="8"/>
        <v>0</v>
      </c>
      <c r="M55" s="215">
        <v>0</v>
      </c>
      <c r="N55" s="215">
        <v>0</v>
      </c>
      <c r="O55" s="215">
        <f t="shared" si="13"/>
        <v>2940</v>
      </c>
      <c r="P55" s="215">
        <f t="shared" si="14"/>
        <v>2800</v>
      </c>
      <c r="Q55" s="215">
        <f t="shared" si="14"/>
        <v>140</v>
      </c>
      <c r="R55" s="216">
        <f t="shared" si="16"/>
        <v>0</v>
      </c>
      <c r="S55" s="216">
        <f t="shared" si="16"/>
        <v>0</v>
      </c>
      <c r="T55" s="216">
        <f t="shared" si="11"/>
        <v>0</v>
      </c>
      <c r="U55" s="220"/>
      <c r="V55" s="221"/>
    </row>
    <row r="56" spans="1:24" s="218" customFormat="1" ht="20.25" hidden="1" customHeight="1">
      <c r="A56" s="228" t="s">
        <v>42</v>
      </c>
      <c r="B56" s="231" t="s">
        <v>267</v>
      </c>
      <c r="C56" s="215">
        <f t="shared" si="20"/>
        <v>2030</v>
      </c>
      <c r="D56" s="215">
        <f t="shared" si="21"/>
        <v>1900</v>
      </c>
      <c r="E56" s="215">
        <f t="shared" si="17"/>
        <v>130</v>
      </c>
      <c r="F56" s="215">
        <f t="shared" si="18"/>
        <v>0</v>
      </c>
      <c r="G56" s="215">
        <v>0</v>
      </c>
      <c r="H56" s="215">
        <v>0</v>
      </c>
      <c r="I56" s="215">
        <f t="shared" si="19"/>
        <v>2030</v>
      </c>
      <c r="J56" s="215">
        <v>1900</v>
      </c>
      <c r="K56" s="215">
        <v>130</v>
      </c>
      <c r="L56" s="215">
        <f t="shared" si="8"/>
        <v>510</v>
      </c>
      <c r="M56" s="215">
        <v>510</v>
      </c>
      <c r="N56" s="215">
        <v>0</v>
      </c>
      <c r="O56" s="215">
        <f t="shared" si="13"/>
        <v>1520</v>
      </c>
      <c r="P56" s="215">
        <f t="shared" si="14"/>
        <v>1390</v>
      </c>
      <c r="Q56" s="215">
        <f t="shared" si="14"/>
        <v>130</v>
      </c>
      <c r="R56" s="216">
        <f t="shared" si="16"/>
        <v>0.25123152709359609</v>
      </c>
      <c r="S56" s="216">
        <f t="shared" si="16"/>
        <v>0.26842105263157895</v>
      </c>
      <c r="T56" s="216">
        <f t="shared" si="11"/>
        <v>0</v>
      </c>
      <c r="U56" s="220"/>
      <c r="V56" s="221"/>
    </row>
    <row r="57" spans="1:24" s="218" customFormat="1" ht="20.25" hidden="1" customHeight="1">
      <c r="A57" s="228" t="s">
        <v>42</v>
      </c>
      <c r="B57" s="231" t="s">
        <v>268</v>
      </c>
      <c r="C57" s="215">
        <f t="shared" si="20"/>
        <v>2930</v>
      </c>
      <c r="D57" s="215">
        <f t="shared" si="21"/>
        <v>2800</v>
      </c>
      <c r="E57" s="215">
        <f t="shared" si="17"/>
        <v>130</v>
      </c>
      <c r="F57" s="215">
        <f t="shared" si="18"/>
        <v>0</v>
      </c>
      <c r="G57" s="215">
        <v>0</v>
      </c>
      <c r="H57" s="215">
        <v>0</v>
      </c>
      <c r="I57" s="215">
        <f t="shared" si="19"/>
        <v>2930</v>
      </c>
      <c r="J57" s="215">
        <v>2800</v>
      </c>
      <c r="K57" s="215">
        <v>130</v>
      </c>
      <c r="L57" s="215">
        <f t="shared" si="8"/>
        <v>0</v>
      </c>
      <c r="M57" s="215">
        <v>0</v>
      </c>
      <c r="N57" s="215">
        <v>0</v>
      </c>
      <c r="O57" s="215">
        <f t="shared" si="13"/>
        <v>2930</v>
      </c>
      <c r="P57" s="215">
        <f t="shared" si="14"/>
        <v>2800</v>
      </c>
      <c r="Q57" s="215">
        <f t="shared" si="14"/>
        <v>130</v>
      </c>
      <c r="R57" s="216">
        <f t="shared" si="16"/>
        <v>0</v>
      </c>
      <c r="S57" s="216">
        <f t="shared" si="16"/>
        <v>0</v>
      </c>
      <c r="T57" s="216">
        <f t="shared" si="11"/>
        <v>0</v>
      </c>
      <c r="U57" s="220"/>
      <c r="V57" s="221"/>
    </row>
    <row r="58" spans="1:24" s="218" customFormat="1" ht="20.25" hidden="1" customHeight="1">
      <c r="A58" s="228" t="s">
        <v>42</v>
      </c>
      <c r="B58" s="231" t="s">
        <v>269</v>
      </c>
      <c r="C58" s="215">
        <f t="shared" si="20"/>
        <v>3080</v>
      </c>
      <c r="D58" s="215">
        <f t="shared" si="21"/>
        <v>2800</v>
      </c>
      <c r="E58" s="215">
        <f t="shared" si="17"/>
        <v>280</v>
      </c>
      <c r="F58" s="215">
        <f t="shared" si="18"/>
        <v>0</v>
      </c>
      <c r="G58" s="215">
        <v>0</v>
      </c>
      <c r="H58" s="215">
        <v>0</v>
      </c>
      <c r="I58" s="215">
        <f t="shared" si="19"/>
        <v>3080</v>
      </c>
      <c r="J58" s="215">
        <v>2800</v>
      </c>
      <c r="K58" s="215">
        <v>280</v>
      </c>
      <c r="L58" s="215">
        <f t="shared" si="8"/>
        <v>1542</v>
      </c>
      <c r="M58" s="215">
        <v>1542</v>
      </c>
      <c r="N58" s="215">
        <v>0</v>
      </c>
      <c r="O58" s="215">
        <f t="shared" si="13"/>
        <v>1538</v>
      </c>
      <c r="P58" s="215">
        <f t="shared" si="14"/>
        <v>1258</v>
      </c>
      <c r="Q58" s="215">
        <f t="shared" si="14"/>
        <v>280</v>
      </c>
      <c r="R58" s="216">
        <f t="shared" si="16"/>
        <v>0.50064935064935068</v>
      </c>
      <c r="S58" s="216">
        <f t="shared" si="16"/>
        <v>0.55071428571428571</v>
      </c>
      <c r="T58" s="216">
        <f t="shared" si="11"/>
        <v>0</v>
      </c>
      <c r="U58" s="220"/>
      <c r="V58" s="221"/>
    </row>
    <row r="59" spans="1:24" s="230" customFormat="1" ht="20.25" customHeight="1">
      <c r="A59" s="228">
        <v>3</v>
      </c>
      <c r="B59" s="231" t="s">
        <v>63</v>
      </c>
      <c r="C59" s="225">
        <f>SUM(C60:C85)</f>
        <v>43703.999999999985</v>
      </c>
      <c r="D59" s="225">
        <f t="shared" ref="D59:Q59" si="23">SUM(D60:D85)</f>
        <v>37844</v>
      </c>
      <c r="E59" s="225">
        <f t="shared" si="23"/>
        <v>5860</v>
      </c>
      <c r="F59" s="226">
        <f t="shared" si="23"/>
        <v>0</v>
      </c>
      <c r="G59" s="226">
        <f t="shared" si="23"/>
        <v>0</v>
      </c>
      <c r="H59" s="226">
        <f t="shared" si="23"/>
        <v>0</v>
      </c>
      <c r="I59" s="226">
        <f t="shared" si="23"/>
        <v>43703.999999999985</v>
      </c>
      <c r="J59" s="226">
        <f t="shared" si="23"/>
        <v>37844</v>
      </c>
      <c r="K59" s="226">
        <f t="shared" si="23"/>
        <v>5860</v>
      </c>
      <c r="L59" s="225">
        <f t="shared" si="23"/>
        <v>11557</v>
      </c>
      <c r="M59" s="225">
        <f t="shared" si="23"/>
        <v>11557</v>
      </c>
      <c r="N59" s="225">
        <f t="shared" si="23"/>
        <v>0</v>
      </c>
      <c r="O59" s="225">
        <f t="shared" si="23"/>
        <v>32146.999999999996</v>
      </c>
      <c r="P59" s="225">
        <f t="shared" si="23"/>
        <v>26286.999999999996</v>
      </c>
      <c r="Q59" s="225">
        <f t="shared" si="23"/>
        <v>5860</v>
      </c>
      <c r="R59" s="227">
        <f t="shared" si="16"/>
        <v>0.264438037708219</v>
      </c>
      <c r="S59" s="227">
        <f t="shared" si="16"/>
        <v>0.30538526582813658</v>
      </c>
      <c r="T59" s="227">
        <f t="shared" si="11"/>
        <v>0</v>
      </c>
      <c r="U59" s="228"/>
      <c r="V59" s="205" t="s">
        <v>1</v>
      </c>
      <c r="W59" s="229"/>
      <c r="X59" s="229"/>
    </row>
    <row r="60" spans="1:24" s="218" customFormat="1" ht="20.25" hidden="1" customHeight="1">
      <c r="A60" s="228" t="s">
        <v>42</v>
      </c>
      <c r="B60" s="231" t="s">
        <v>242</v>
      </c>
      <c r="C60" s="215">
        <f t="shared" si="20"/>
        <v>1400</v>
      </c>
      <c r="D60" s="215">
        <f t="shared" si="21"/>
        <v>0</v>
      </c>
      <c r="E60" s="215">
        <f t="shared" si="17"/>
        <v>1400</v>
      </c>
      <c r="F60" s="215">
        <f t="shared" si="18"/>
        <v>0</v>
      </c>
      <c r="G60" s="215">
        <v>0</v>
      </c>
      <c r="H60" s="215">
        <v>0</v>
      </c>
      <c r="I60" s="215">
        <f t="shared" si="19"/>
        <v>1400</v>
      </c>
      <c r="J60" s="215">
        <v>0</v>
      </c>
      <c r="K60" s="215">
        <v>1400</v>
      </c>
      <c r="L60" s="215">
        <f t="shared" si="8"/>
        <v>0</v>
      </c>
      <c r="M60" s="215">
        <v>0</v>
      </c>
      <c r="N60" s="215">
        <v>0</v>
      </c>
      <c r="O60" s="215">
        <f t="shared" si="13"/>
        <v>1400</v>
      </c>
      <c r="P60" s="215">
        <f t="shared" si="14"/>
        <v>0</v>
      </c>
      <c r="Q60" s="215">
        <f t="shared" si="14"/>
        <v>1400</v>
      </c>
      <c r="R60" s="216">
        <f t="shared" si="16"/>
        <v>0</v>
      </c>
      <c r="S60" s="216" t="e">
        <f t="shared" si="16"/>
        <v>#DIV/0!</v>
      </c>
      <c r="T60" s="216">
        <f t="shared" si="11"/>
        <v>0</v>
      </c>
      <c r="U60" s="220"/>
      <c r="V60" s="221"/>
      <c r="W60" s="232"/>
      <c r="X60" s="232"/>
    </row>
    <row r="61" spans="1:24" s="218" customFormat="1" ht="20.25" hidden="1" customHeight="1">
      <c r="A61" s="228" t="s">
        <v>42</v>
      </c>
      <c r="B61" s="231" t="s">
        <v>270</v>
      </c>
      <c r="C61" s="215">
        <f t="shared" si="20"/>
        <v>1736.5</v>
      </c>
      <c r="D61" s="215">
        <f t="shared" si="21"/>
        <v>1476.5</v>
      </c>
      <c r="E61" s="215">
        <f t="shared" si="17"/>
        <v>260</v>
      </c>
      <c r="F61" s="215">
        <f t="shared" si="18"/>
        <v>0</v>
      </c>
      <c r="G61" s="215">
        <v>0</v>
      </c>
      <c r="H61" s="215">
        <v>0</v>
      </c>
      <c r="I61" s="215">
        <f t="shared" si="19"/>
        <v>1736.5</v>
      </c>
      <c r="J61" s="215">
        <v>1476.5</v>
      </c>
      <c r="K61" s="215">
        <v>260</v>
      </c>
      <c r="L61" s="215">
        <f t="shared" si="8"/>
        <v>0</v>
      </c>
      <c r="M61" s="215">
        <v>0</v>
      </c>
      <c r="N61" s="215">
        <v>0</v>
      </c>
      <c r="O61" s="215">
        <f t="shared" si="13"/>
        <v>1736.5</v>
      </c>
      <c r="P61" s="215">
        <f t="shared" si="14"/>
        <v>1476.5</v>
      </c>
      <c r="Q61" s="215">
        <f t="shared" si="14"/>
        <v>260</v>
      </c>
      <c r="R61" s="216">
        <f t="shared" si="16"/>
        <v>0</v>
      </c>
      <c r="S61" s="216">
        <f t="shared" si="16"/>
        <v>0</v>
      </c>
      <c r="T61" s="216">
        <f t="shared" si="11"/>
        <v>0</v>
      </c>
      <c r="U61" s="220"/>
      <c r="V61" s="221"/>
    </row>
    <row r="62" spans="1:24" s="218" customFormat="1" ht="20.25" hidden="1" customHeight="1">
      <c r="A62" s="228" t="s">
        <v>42</v>
      </c>
      <c r="B62" s="231" t="s">
        <v>271</v>
      </c>
      <c r="C62" s="215">
        <f t="shared" si="20"/>
        <v>1086.5</v>
      </c>
      <c r="D62" s="215">
        <f t="shared" si="21"/>
        <v>956.5</v>
      </c>
      <c r="E62" s="215">
        <f t="shared" si="17"/>
        <v>130</v>
      </c>
      <c r="F62" s="215">
        <f t="shared" si="18"/>
        <v>0</v>
      </c>
      <c r="G62" s="215">
        <v>0</v>
      </c>
      <c r="H62" s="215">
        <v>0</v>
      </c>
      <c r="I62" s="215">
        <f t="shared" si="19"/>
        <v>1086.5</v>
      </c>
      <c r="J62" s="215">
        <v>956.5</v>
      </c>
      <c r="K62" s="215">
        <v>130</v>
      </c>
      <c r="L62" s="215">
        <f t="shared" si="8"/>
        <v>0</v>
      </c>
      <c r="M62" s="215">
        <v>0</v>
      </c>
      <c r="N62" s="215">
        <v>0</v>
      </c>
      <c r="O62" s="215">
        <f t="shared" si="13"/>
        <v>1086.5</v>
      </c>
      <c r="P62" s="215">
        <f t="shared" si="14"/>
        <v>956.5</v>
      </c>
      <c r="Q62" s="215">
        <f t="shared" si="14"/>
        <v>130</v>
      </c>
      <c r="R62" s="216">
        <f t="shared" si="16"/>
        <v>0</v>
      </c>
      <c r="S62" s="216">
        <f t="shared" si="16"/>
        <v>0</v>
      </c>
      <c r="T62" s="216">
        <f t="shared" si="11"/>
        <v>0</v>
      </c>
      <c r="U62" s="220"/>
      <c r="V62" s="221"/>
    </row>
    <row r="63" spans="1:24" s="218" customFormat="1" ht="20.25" hidden="1" customHeight="1">
      <c r="A63" s="228" t="s">
        <v>42</v>
      </c>
      <c r="B63" s="231" t="s">
        <v>272</v>
      </c>
      <c r="C63" s="215">
        <f t="shared" si="20"/>
        <v>1096.5</v>
      </c>
      <c r="D63" s="215">
        <f t="shared" si="21"/>
        <v>956.5</v>
      </c>
      <c r="E63" s="215">
        <f t="shared" si="17"/>
        <v>140</v>
      </c>
      <c r="F63" s="215">
        <f t="shared" si="18"/>
        <v>0</v>
      </c>
      <c r="G63" s="215">
        <v>0</v>
      </c>
      <c r="H63" s="215">
        <v>0</v>
      </c>
      <c r="I63" s="215">
        <f t="shared" si="19"/>
        <v>1096.5</v>
      </c>
      <c r="J63" s="215">
        <v>956.5</v>
      </c>
      <c r="K63" s="215">
        <v>140</v>
      </c>
      <c r="L63" s="215">
        <f t="shared" si="8"/>
        <v>0</v>
      </c>
      <c r="M63" s="215">
        <v>0</v>
      </c>
      <c r="N63" s="215">
        <v>0</v>
      </c>
      <c r="O63" s="215">
        <f t="shared" si="13"/>
        <v>1096.5</v>
      </c>
      <c r="P63" s="215">
        <f t="shared" si="14"/>
        <v>956.5</v>
      </c>
      <c r="Q63" s="215">
        <f t="shared" si="14"/>
        <v>140</v>
      </c>
      <c r="R63" s="216">
        <f t="shared" si="16"/>
        <v>0</v>
      </c>
      <c r="S63" s="216">
        <f t="shared" si="16"/>
        <v>0</v>
      </c>
      <c r="T63" s="216">
        <f t="shared" si="11"/>
        <v>0</v>
      </c>
      <c r="U63" s="220"/>
      <c r="V63" s="221"/>
    </row>
    <row r="64" spans="1:24" s="218" customFormat="1" ht="20.25" hidden="1" customHeight="1">
      <c r="A64" s="228" t="s">
        <v>42</v>
      </c>
      <c r="B64" s="231" t="s">
        <v>273</v>
      </c>
      <c r="C64" s="215">
        <f t="shared" si="20"/>
        <v>1086.5</v>
      </c>
      <c r="D64" s="215">
        <f t="shared" si="21"/>
        <v>956.5</v>
      </c>
      <c r="E64" s="215">
        <f t="shared" si="17"/>
        <v>130</v>
      </c>
      <c r="F64" s="215">
        <f t="shared" si="18"/>
        <v>0</v>
      </c>
      <c r="G64" s="215">
        <v>0</v>
      </c>
      <c r="H64" s="215">
        <v>0</v>
      </c>
      <c r="I64" s="215">
        <f t="shared" si="19"/>
        <v>1086.5</v>
      </c>
      <c r="J64" s="215">
        <v>956.5</v>
      </c>
      <c r="K64" s="215">
        <v>130</v>
      </c>
      <c r="L64" s="215">
        <f t="shared" si="8"/>
        <v>0</v>
      </c>
      <c r="M64" s="215">
        <v>0</v>
      </c>
      <c r="N64" s="215">
        <v>0</v>
      </c>
      <c r="O64" s="215">
        <f t="shared" si="13"/>
        <v>1086.5</v>
      </c>
      <c r="P64" s="215">
        <f t="shared" si="14"/>
        <v>956.5</v>
      </c>
      <c r="Q64" s="215">
        <f t="shared" si="14"/>
        <v>130</v>
      </c>
      <c r="R64" s="216">
        <f t="shared" si="16"/>
        <v>0</v>
      </c>
      <c r="S64" s="216">
        <f t="shared" si="16"/>
        <v>0</v>
      </c>
      <c r="T64" s="216">
        <f t="shared" si="11"/>
        <v>0</v>
      </c>
      <c r="U64" s="220"/>
      <c r="V64" s="221"/>
    </row>
    <row r="65" spans="1:22" s="218" customFormat="1" ht="20.25" hidden="1" customHeight="1">
      <c r="A65" s="228" t="s">
        <v>42</v>
      </c>
      <c r="B65" s="231" t="s">
        <v>274</v>
      </c>
      <c r="C65" s="215">
        <f t="shared" si="20"/>
        <v>1086.5</v>
      </c>
      <c r="D65" s="215">
        <f t="shared" si="21"/>
        <v>956.5</v>
      </c>
      <c r="E65" s="215">
        <f t="shared" si="17"/>
        <v>130</v>
      </c>
      <c r="F65" s="215">
        <f t="shared" si="18"/>
        <v>0</v>
      </c>
      <c r="G65" s="215">
        <v>0</v>
      </c>
      <c r="H65" s="215">
        <v>0</v>
      </c>
      <c r="I65" s="215">
        <f t="shared" si="19"/>
        <v>1086.5</v>
      </c>
      <c r="J65" s="215">
        <v>956.5</v>
      </c>
      <c r="K65" s="215">
        <v>130</v>
      </c>
      <c r="L65" s="215">
        <f t="shared" si="8"/>
        <v>0</v>
      </c>
      <c r="M65" s="215">
        <v>0</v>
      </c>
      <c r="N65" s="215">
        <v>0</v>
      </c>
      <c r="O65" s="215">
        <f t="shared" si="13"/>
        <v>1086.5</v>
      </c>
      <c r="P65" s="215">
        <f t="shared" si="14"/>
        <v>956.5</v>
      </c>
      <c r="Q65" s="215">
        <f t="shared" si="14"/>
        <v>130</v>
      </c>
      <c r="R65" s="216">
        <f t="shared" si="16"/>
        <v>0</v>
      </c>
      <c r="S65" s="216">
        <f t="shared" si="16"/>
        <v>0</v>
      </c>
      <c r="T65" s="216">
        <f t="shared" si="11"/>
        <v>0</v>
      </c>
      <c r="U65" s="220"/>
      <c r="V65" s="221"/>
    </row>
    <row r="66" spans="1:22" s="218" customFormat="1" ht="20.25" hidden="1" customHeight="1">
      <c r="A66" s="228" t="s">
        <v>42</v>
      </c>
      <c r="B66" s="231" t="s">
        <v>275</v>
      </c>
      <c r="C66" s="215">
        <f t="shared" si="20"/>
        <v>1096.5</v>
      </c>
      <c r="D66" s="215">
        <f t="shared" si="21"/>
        <v>956.5</v>
      </c>
      <c r="E66" s="215">
        <f t="shared" si="17"/>
        <v>140</v>
      </c>
      <c r="F66" s="215">
        <f t="shared" si="18"/>
        <v>0</v>
      </c>
      <c r="G66" s="215">
        <v>0</v>
      </c>
      <c r="H66" s="215">
        <v>0</v>
      </c>
      <c r="I66" s="215">
        <f t="shared" si="19"/>
        <v>1096.5</v>
      </c>
      <c r="J66" s="215">
        <v>956.5</v>
      </c>
      <c r="K66" s="215">
        <v>140</v>
      </c>
      <c r="L66" s="215">
        <f t="shared" si="8"/>
        <v>336.5</v>
      </c>
      <c r="M66" s="215">
        <v>336.5</v>
      </c>
      <c r="N66" s="215">
        <v>0</v>
      </c>
      <c r="O66" s="215">
        <f t="shared" si="13"/>
        <v>760</v>
      </c>
      <c r="P66" s="215">
        <f t="shared" si="14"/>
        <v>620</v>
      </c>
      <c r="Q66" s="215">
        <f t="shared" si="14"/>
        <v>140</v>
      </c>
      <c r="R66" s="216">
        <f t="shared" si="16"/>
        <v>0.30688554491564068</v>
      </c>
      <c r="S66" s="216">
        <f t="shared" si="16"/>
        <v>0.35180345007841085</v>
      </c>
      <c r="T66" s="216">
        <f t="shared" si="11"/>
        <v>0</v>
      </c>
      <c r="U66" s="220"/>
      <c r="V66" s="221"/>
    </row>
    <row r="67" spans="1:22" s="218" customFormat="1" ht="20.25" hidden="1" customHeight="1">
      <c r="A67" s="228" t="s">
        <v>42</v>
      </c>
      <c r="B67" s="231" t="s">
        <v>276</v>
      </c>
      <c r="C67" s="215">
        <f t="shared" si="20"/>
        <v>1086.5</v>
      </c>
      <c r="D67" s="215">
        <f t="shared" si="21"/>
        <v>956.5</v>
      </c>
      <c r="E67" s="215">
        <f t="shared" si="17"/>
        <v>130</v>
      </c>
      <c r="F67" s="215">
        <f t="shared" si="18"/>
        <v>0</v>
      </c>
      <c r="G67" s="215">
        <v>0</v>
      </c>
      <c r="H67" s="215">
        <v>0</v>
      </c>
      <c r="I67" s="215">
        <f t="shared" si="19"/>
        <v>1086.5</v>
      </c>
      <c r="J67" s="215">
        <v>956.5</v>
      </c>
      <c r="K67" s="215">
        <v>130</v>
      </c>
      <c r="L67" s="215">
        <f t="shared" si="8"/>
        <v>956.5</v>
      </c>
      <c r="M67" s="215">
        <v>956.5</v>
      </c>
      <c r="N67" s="215">
        <v>0</v>
      </c>
      <c r="O67" s="215">
        <f t="shared" si="13"/>
        <v>130</v>
      </c>
      <c r="P67" s="215">
        <f t="shared" si="14"/>
        <v>0</v>
      </c>
      <c r="Q67" s="215">
        <f t="shared" si="14"/>
        <v>130</v>
      </c>
      <c r="R67" s="216">
        <f t="shared" si="16"/>
        <v>0.88034974689369538</v>
      </c>
      <c r="S67" s="216">
        <f t="shared" si="16"/>
        <v>1</v>
      </c>
      <c r="T67" s="216">
        <f t="shared" si="11"/>
        <v>0</v>
      </c>
      <c r="U67" s="220"/>
      <c r="V67" s="221"/>
    </row>
    <row r="68" spans="1:22" s="218" customFormat="1" ht="20.25" hidden="1" customHeight="1">
      <c r="A68" s="228" t="s">
        <v>42</v>
      </c>
      <c r="B68" s="231" t="s">
        <v>277</v>
      </c>
      <c r="C68" s="215">
        <f t="shared" si="20"/>
        <v>1636.5</v>
      </c>
      <c r="D68" s="215">
        <f t="shared" si="21"/>
        <v>1256.5</v>
      </c>
      <c r="E68" s="215">
        <f t="shared" si="17"/>
        <v>380</v>
      </c>
      <c r="F68" s="215">
        <f t="shared" si="18"/>
        <v>0</v>
      </c>
      <c r="G68" s="215">
        <v>0</v>
      </c>
      <c r="H68" s="215">
        <v>0</v>
      </c>
      <c r="I68" s="215">
        <f t="shared" si="19"/>
        <v>1636.5</v>
      </c>
      <c r="J68" s="215">
        <v>1256.5</v>
      </c>
      <c r="K68" s="215">
        <v>380</v>
      </c>
      <c r="L68" s="215">
        <f t="shared" si="8"/>
        <v>370</v>
      </c>
      <c r="M68" s="215">
        <v>370</v>
      </c>
      <c r="N68" s="215">
        <v>0</v>
      </c>
      <c r="O68" s="215">
        <f t="shared" si="13"/>
        <v>1266.5</v>
      </c>
      <c r="P68" s="215">
        <f t="shared" si="14"/>
        <v>886.5</v>
      </c>
      <c r="Q68" s="215">
        <f t="shared" si="14"/>
        <v>380</v>
      </c>
      <c r="R68" s="216">
        <f t="shared" si="16"/>
        <v>0.22609227008860372</v>
      </c>
      <c r="S68" s="216">
        <f t="shared" si="16"/>
        <v>0.29446876243533626</v>
      </c>
      <c r="T68" s="216">
        <f t="shared" si="11"/>
        <v>0</v>
      </c>
      <c r="U68" s="220"/>
      <c r="V68" s="221"/>
    </row>
    <row r="69" spans="1:22" s="218" customFormat="1" ht="20.25" hidden="1" customHeight="1">
      <c r="A69" s="228" t="s">
        <v>42</v>
      </c>
      <c r="B69" s="231" t="s">
        <v>278</v>
      </c>
      <c r="C69" s="215">
        <f t="shared" si="20"/>
        <v>1086.5</v>
      </c>
      <c r="D69" s="215">
        <f t="shared" si="21"/>
        <v>956.5</v>
      </c>
      <c r="E69" s="215">
        <f t="shared" si="17"/>
        <v>130</v>
      </c>
      <c r="F69" s="215">
        <f t="shared" si="18"/>
        <v>0</v>
      </c>
      <c r="G69" s="215">
        <v>0</v>
      </c>
      <c r="H69" s="215">
        <v>0</v>
      </c>
      <c r="I69" s="215">
        <f t="shared" si="19"/>
        <v>1086.5</v>
      </c>
      <c r="J69" s="215">
        <v>956.5</v>
      </c>
      <c r="K69" s="215">
        <v>130</v>
      </c>
      <c r="L69" s="215">
        <f t="shared" si="8"/>
        <v>0</v>
      </c>
      <c r="M69" s="215">
        <v>0</v>
      </c>
      <c r="N69" s="215">
        <v>0</v>
      </c>
      <c r="O69" s="215">
        <f t="shared" si="13"/>
        <v>1086.5</v>
      </c>
      <c r="P69" s="215">
        <f t="shared" si="14"/>
        <v>956.5</v>
      </c>
      <c r="Q69" s="215">
        <f t="shared" si="14"/>
        <v>130</v>
      </c>
      <c r="R69" s="216">
        <f t="shared" si="16"/>
        <v>0</v>
      </c>
      <c r="S69" s="216">
        <f t="shared" si="16"/>
        <v>0</v>
      </c>
      <c r="T69" s="216">
        <f t="shared" si="11"/>
        <v>0</v>
      </c>
      <c r="U69" s="220"/>
      <c r="V69" s="221"/>
    </row>
    <row r="70" spans="1:22" s="218" customFormat="1" ht="20.25" hidden="1" customHeight="1">
      <c r="A70" s="228" t="s">
        <v>42</v>
      </c>
      <c r="B70" s="231" t="s">
        <v>279</v>
      </c>
      <c r="C70" s="215">
        <f t="shared" si="20"/>
        <v>505.8</v>
      </c>
      <c r="D70" s="215">
        <f t="shared" si="21"/>
        <v>375.8</v>
      </c>
      <c r="E70" s="215">
        <f t="shared" si="17"/>
        <v>130</v>
      </c>
      <c r="F70" s="215">
        <f t="shared" si="18"/>
        <v>0</v>
      </c>
      <c r="G70" s="215">
        <v>0</v>
      </c>
      <c r="H70" s="215">
        <v>0</v>
      </c>
      <c r="I70" s="215">
        <f t="shared" si="19"/>
        <v>505.8</v>
      </c>
      <c r="J70" s="215">
        <v>375.8</v>
      </c>
      <c r="K70" s="215">
        <v>130</v>
      </c>
      <c r="L70" s="215">
        <f t="shared" si="8"/>
        <v>0</v>
      </c>
      <c r="M70" s="215">
        <v>0</v>
      </c>
      <c r="N70" s="215">
        <v>0</v>
      </c>
      <c r="O70" s="215">
        <f t="shared" si="13"/>
        <v>505.8</v>
      </c>
      <c r="P70" s="215">
        <f t="shared" si="14"/>
        <v>375.8</v>
      </c>
      <c r="Q70" s="215">
        <f t="shared" si="14"/>
        <v>130</v>
      </c>
      <c r="R70" s="216">
        <f t="shared" si="16"/>
        <v>0</v>
      </c>
      <c r="S70" s="216">
        <f t="shared" si="16"/>
        <v>0</v>
      </c>
      <c r="T70" s="216">
        <f t="shared" si="11"/>
        <v>0</v>
      </c>
      <c r="U70" s="220"/>
      <c r="V70" s="221"/>
    </row>
    <row r="71" spans="1:22" s="218" customFormat="1" ht="20.25" hidden="1" customHeight="1">
      <c r="A71" s="228" t="s">
        <v>42</v>
      </c>
      <c r="B71" s="231" t="s">
        <v>280</v>
      </c>
      <c r="C71" s="215">
        <f t="shared" si="20"/>
        <v>643.70000000000005</v>
      </c>
      <c r="D71" s="215">
        <f t="shared" si="21"/>
        <v>513.70000000000005</v>
      </c>
      <c r="E71" s="215">
        <f t="shared" si="17"/>
        <v>130</v>
      </c>
      <c r="F71" s="215">
        <f t="shared" si="18"/>
        <v>0</v>
      </c>
      <c r="G71" s="215">
        <v>0</v>
      </c>
      <c r="H71" s="215">
        <v>0</v>
      </c>
      <c r="I71" s="215">
        <f t="shared" si="19"/>
        <v>643.70000000000005</v>
      </c>
      <c r="J71" s="215">
        <v>513.70000000000005</v>
      </c>
      <c r="K71" s="215">
        <v>130</v>
      </c>
      <c r="L71" s="215">
        <f t="shared" si="8"/>
        <v>0</v>
      </c>
      <c r="M71" s="215">
        <v>0</v>
      </c>
      <c r="N71" s="215">
        <v>0</v>
      </c>
      <c r="O71" s="215">
        <f t="shared" si="13"/>
        <v>643.70000000000005</v>
      </c>
      <c r="P71" s="215">
        <f t="shared" si="14"/>
        <v>513.70000000000005</v>
      </c>
      <c r="Q71" s="215">
        <f t="shared" si="14"/>
        <v>130</v>
      </c>
      <c r="R71" s="216">
        <f t="shared" si="16"/>
        <v>0</v>
      </c>
      <c r="S71" s="216">
        <f t="shared" si="16"/>
        <v>0</v>
      </c>
      <c r="T71" s="216">
        <f t="shared" si="11"/>
        <v>0</v>
      </c>
      <c r="U71" s="220"/>
      <c r="V71" s="221"/>
    </row>
    <row r="72" spans="1:22" s="218" customFormat="1" ht="20.25" hidden="1" customHeight="1">
      <c r="A72" s="228" t="s">
        <v>42</v>
      </c>
      <c r="B72" s="231" t="s">
        <v>281</v>
      </c>
      <c r="C72" s="215">
        <f t="shared" si="20"/>
        <v>3030.1</v>
      </c>
      <c r="D72" s="215">
        <f t="shared" si="21"/>
        <v>2900.1</v>
      </c>
      <c r="E72" s="215">
        <f t="shared" si="17"/>
        <v>130</v>
      </c>
      <c r="F72" s="215">
        <f t="shared" si="18"/>
        <v>0</v>
      </c>
      <c r="G72" s="215">
        <v>0</v>
      </c>
      <c r="H72" s="215">
        <v>0</v>
      </c>
      <c r="I72" s="215">
        <f t="shared" si="19"/>
        <v>3030.1</v>
      </c>
      <c r="J72" s="215">
        <v>2900.1</v>
      </c>
      <c r="K72" s="215">
        <v>130</v>
      </c>
      <c r="L72" s="215">
        <f t="shared" si="8"/>
        <v>1600</v>
      </c>
      <c r="M72" s="215">
        <v>1600</v>
      </c>
      <c r="N72" s="215">
        <v>0</v>
      </c>
      <c r="O72" s="215">
        <f t="shared" si="13"/>
        <v>1430.1</v>
      </c>
      <c r="P72" s="215">
        <f t="shared" si="14"/>
        <v>1300.0999999999999</v>
      </c>
      <c r="Q72" s="215">
        <f t="shared" si="14"/>
        <v>130</v>
      </c>
      <c r="R72" s="216">
        <f t="shared" si="16"/>
        <v>0.52803537837035086</v>
      </c>
      <c r="S72" s="216">
        <f t="shared" si="16"/>
        <v>0.55170511361677188</v>
      </c>
      <c r="T72" s="216">
        <f t="shared" si="11"/>
        <v>0</v>
      </c>
      <c r="U72" s="220"/>
      <c r="V72" s="221"/>
    </row>
    <row r="73" spans="1:22" s="218" customFormat="1" ht="20.25" hidden="1" customHeight="1">
      <c r="A73" s="228" t="s">
        <v>42</v>
      </c>
      <c r="B73" s="231" t="s">
        <v>282</v>
      </c>
      <c r="C73" s="215">
        <f t="shared" si="20"/>
        <v>1326.1</v>
      </c>
      <c r="D73" s="215">
        <f t="shared" si="21"/>
        <v>1196.0999999999999</v>
      </c>
      <c r="E73" s="215">
        <f t="shared" si="17"/>
        <v>130</v>
      </c>
      <c r="F73" s="215">
        <f t="shared" si="18"/>
        <v>0</v>
      </c>
      <c r="G73" s="215">
        <v>0</v>
      </c>
      <c r="H73" s="215">
        <v>0</v>
      </c>
      <c r="I73" s="215">
        <f t="shared" si="19"/>
        <v>1326.1</v>
      </c>
      <c r="J73" s="215">
        <v>1196.0999999999999</v>
      </c>
      <c r="K73" s="215">
        <v>130</v>
      </c>
      <c r="L73" s="215">
        <f t="shared" si="8"/>
        <v>0</v>
      </c>
      <c r="M73" s="215">
        <v>0</v>
      </c>
      <c r="N73" s="215">
        <v>0</v>
      </c>
      <c r="O73" s="215">
        <f t="shared" si="13"/>
        <v>1326.1</v>
      </c>
      <c r="P73" s="215">
        <f t="shared" si="14"/>
        <v>1196.0999999999999</v>
      </c>
      <c r="Q73" s="215">
        <f t="shared" si="14"/>
        <v>130</v>
      </c>
      <c r="R73" s="216">
        <f t="shared" si="16"/>
        <v>0</v>
      </c>
      <c r="S73" s="216">
        <f t="shared" si="16"/>
        <v>0</v>
      </c>
      <c r="T73" s="216">
        <f t="shared" si="11"/>
        <v>0</v>
      </c>
      <c r="U73" s="220"/>
      <c r="V73" s="221"/>
    </row>
    <row r="74" spans="1:22" s="218" customFormat="1" ht="20.25" hidden="1" customHeight="1">
      <c r="A74" s="228" t="s">
        <v>42</v>
      </c>
      <c r="B74" s="231" t="s">
        <v>283</v>
      </c>
      <c r="C74" s="215">
        <f t="shared" si="20"/>
        <v>4560.1000000000004</v>
      </c>
      <c r="D74" s="215">
        <f t="shared" si="21"/>
        <v>4300.1000000000004</v>
      </c>
      <c r="E74" s="215">
        <f t="shared" si="17"/>
        <v>260</v>
      </c>
      <c r="F74" s="215">
        <f t="shared" si="18"/>
        <v>0</v>
      </c>
      <c r="G74" s="215">
        <v>0</v>
      </c>
      <c r="H74" s="215">
        <v>0</v>
      </c>
      <c r="I74" s="215">
        <f t="shared" si="19"/>
        <v>4560.1000000000004</v>
      </c>
      <c r="J74" s="215">
        <v>4300.1000000000004</v>
      </c>
      <c r="K74" s="215">
        <v>260</v>
      </c>
      <c r="L74" s="215">
        <f t="shared" si="8"/>
        <v>0</v>
      </c>
      <c r="M74" s="215">
        <v>0</v>
      </c>
      <c r="N74" s="215">
        <v>0</v>
      </c>
      <c r="O74" s="215">
        <f t="shared" si="13"/>
        <v>4560.1000000000004</v>
      </c>
      <c r="P74" s="215">
        <f t="shared" si="14"/>
        <v>4300.1000000000004</v>
      </c>
      <c r="Q74" s="215">
        <f t="shared" si="14"/>
        <v>260</v>
      </c>
      <c r="R74" s="216">
        <f t="shared" si="16"/>
        <v>0</v>
      </c>
      <c r="S74" s="216">
        <f t="shared" si="16"/>
        <v>0</v>
      </c>
      <c r="T74" s="216">
        <f t="shared" si="11"/>
        <v>0</v>
      </c>
      <c r="U74" s="220"/>
      <c r="V74" s="221"/>
    </row>
    <row r="75" spans="1:22" s="218" customFormat="1" ht="20.25" hidden="1" customHeight="1">
      <c r="A75" s="228" t="s">
        <v>42</v>
      </c>
      <c r="B75" s="231" t="s">
        <v>284</v>
      </c>
      <c r="C75" s="215">
        <f t="shared" si="20"/>
        <v>4560.1000000000004</v>
      </c>
      <c r="D75" s="215">
        <f t="shared" si="21"/>
        <v>4300.1000000000004</v>
      </c>
      <c r="E75" s="215">
        <f t="shared" si="17"/>
        <v>260</v>
      </c>
      <c r="F75" s="215">
        <f t="shared" si="18"/>
        <v>0</v>
      </c>
      <c r="G75" s="215">
        <v>0</v>
      </c>
      <c r="H75" s="215">
        <v>0</v>
      </c>
      <c r="I75" s="215">
        <f t="shared" si="19"/>
        <v>4560.1000000000004</v>
      </c>
      <c r="J75" s="215">
        <v>4300.1000000000004</v>
      </c>
      <c r="K75" s="215">
        <v>260</v>
      </c>
      <c r="L75" s="215">
        <f t="shared" si="8"/>
        <v>1340</v>
      </c>
      <c r="M75" s="215">
        <v>1340</v>
      </c>
      <c r="N75" s="215">
        <v>0</v>
      </c>
      <c r="O75" s="215">
        <f t="shared" si="13"/>
        <v>3220.1000000000004</v>
      </c>
      <c r="P75" s="215">
        <f t="shared" si="14"/>
        <v>2960.1000000000004</v>
      </c>
      <c r="Q75" s="215">
        <f t="shared" si="14"/>
        <v>260</v>
      </c>
      <c r="R75" s="216">
        <f t="shared" si="16"/>
        <v>0.29385320497357514</v>
      </c>
      <c r="S75" s="216">
        <f t="shared" si="16"/>
        <v>0.31162065998465149</v>
      </c>
      <c r="T75" s="216">
        <f t="shared" si="11"/>
        <v>0</v>
      </c>
      <c r="U75" s="220"/>
      <c r="V75" s="221"/>
    </row>
    <row r="76" spans="1:22" s="218" customFormat="1" ht="20.25" hidden="1" customHeight="1">
      <c r="A76" s="228" t="s">
        <v>42</v>
      </c>
      <c r="B76" s="231" t="s">
        <v>285</v>
      </c>
      <c r="C76" s="215">
        <f t="shared" si="20"/>
        <v>4440.1000000000004</v>
      </c>
      <c r="D76" s="215">
        <f t="shared" si="21"/>
        <v>4300.1000000000004</v>
      </c>
      <c r="E76" s="215">
        <f t="shared" si="17"/>
        <v>140</v>
      </c>
      <c r="F76" s="215">
        <f t="shared" si="18"/>
        <v>0</v>
      </c>
      <c r="G76" s="215">
        <v>0</v>
      </c>
      <c r="H76" s="215">
        <v>0</v>
      </c>
      <c r="I76" s="215">
        <f t="shared" si="19"/>
        <v>4440.1000000000004</v>
      </c>
      <c r="J76" s="215">
        <v>4300.1000000000004</v>
      </c>
      <c r="K76" s="215">
        <v>140</v>
      </c>
      <c r="L76" s="215">
        <f t="shared" ref="L76:L139" si="24">SUM(M76:N76)</f>
        <v>2800</v>
      </c>
      <c r="M76" s="215">
        <v>2800</v>
      </c>
      <c r="N76" s="215">
        <v>0</v>
      </c>
      <c r="O76" s="215">
        <f t="shared" si="13"/>
        <v>1640.1000000000004</v>
      </c>
      <c r="P76" s="215">
        <f t="shared" si="14"/>
        <v>1500.1000000000004</v>
      </c>
      <c r="Q76" s="215">
        <f t="shared" si="14"/>
        <v>140</v>
      </c>
      <c r="R76" s="216">
        <f t="shared" si="16"/>
        <v>0.63061642755793779</v>
      </c>
      <c r="S76" s="216">
        <f t="shared" si="16"/>
        <v>0.65114764772912248</v>
      </c>
      <c r="T76" s="216">
        <f t="shared" si="11"/>
        <v>0</v>
      </c>
      <c r="U76" s="220"/>
      <c r="V76" s="221"/>
    </row>
    <row r="77" spans="1:22" s="218" customFormat="1" ht="20.25" hidden="1" customHeight="1">
      <c r="A77" s="228" t="s">
        <v>42</v>
      </c>
      <c r="B77" s="231" t="s">
        <v>286</v>
      </c>
      <c r="C77" s="215">
        <f t="shared" si="20"/>
        <v>826.1</v>
      </c>
      <c r="D77" s="215">
        <f t="shared" si="21"/>
        <v>696.1</v>
      </c>
      <c r="E77" s="215">
        <f t="shared" si="17"/>
        <v>130</v>
      </c>
      <c r="F77" s="215">
        <f t="shared" si="18"/>
        <v>0</v>
      </c>
      <c r="G77" s="215">
        <v>0</v>
      </c>
      <c r="H77" s="215">
        <v>0</v>
      </c>
      <c r="I77" s="215">
        <f t="shared" si="19"/>
        <v>826.1</v>
      </c>
      <c r="J77" s="215">
        <v>696.1</v>
      </c>
      <c r="K77" s="215">
        <v>130</v>
      </c>
      <c r="L77" s="215">
        <f t="shared" si="24"/>
        <v>590</v>
      </c>
      <c r="M77" s="215">
        <v>590</v>
      </c>
      <c r="N77" s="215">
        <v>0</v>
      </c>
      <c r="O77" s="215">
        <f t="shared" si="13"/>
        <v>236.10000000000002</v>
      </c>
      <c r="P77" s="215">
        <f t="shared" si="14"/>
        <v>106.10000000000002</v>
      </c>
      <c r="Q77" s="215">
        <f t="shared" si="14"/>
        <v>130</v>
      </c>
      <c r="R77" s="216">
        <f t="shared" si="16"/>
        <v>0.71419924948553437</v>
      </c>
      <c r="S77" s="216">
        <f t="shared" si="16"/>
        <v>0.84757937078006029</v>
      </c>
      <c r="T77" s="216">
        <f t="shared" si="11"/>
        <v>0</v>
      </c>
      <c r="U77" s="220"/>
      <c r="V77" s="221"/>
    </row>
    <row r="78" spans="1:22" s="218" customFormat="1" ht="20.25" hidden="1" customHeight="1">
      <c r="A78" s="228" t="s">
        <v>42</v>
      </c>
      <c r="B78" s="231" t="s">
        <v>287</v>
      </c>
      <c r="C78" s="215">
        <f t="shared" si="20"/>
        <v>847.7</v>
      </c>
      <c r="D78" s="215">
        <f t="shared" si="21"/>
        <v>717.7</v>
      </c>
      <c r="E78" s="215">
        <f t="shared" si="17"/>
        <v>130</v>
      </c>
      <c r="F78" s="215">
        <f t="shared" si="18"/>
        <v>0</v>
      </c>
      <c r="G78" s="215">
        <v>0</v>
      </c>
      <c r="H78" s="215">
        <v>0</v>
      </c>
      <c r="I78" s="215">
        <f t="shared" si="19"/>
        <v>847.7</v>
      </c>
      <c r="J78" s="215">
        <v>717.7</v>
      </c>
      <c r="K78" s="215">
        <v>130</v>
      </c>
      <c r="L78" s="215">
        <f t="shared" si="24"/>
        <v>0</v>
      </c>
      <c r="M78" s="215">
        <v>0</v>
      </c>
      <c r="N78" s="215">
        <v>0</v>
      </c>
      <c r="O78" s="215">
        <f t="shared" si="13"/>
        <v>847.7</v>
      </c>
      <c r="P78" s="215">
        <f t="shared" si="14"/>
        <v>717.7</v>
      </c>
      <c r="Q78" s="215">
        <f t="shared" si="14"/>
        <v>130</v>
      </c>
      <c r="R78" s="216">
        <f t="shared" si="16"/>
        <v>0</v>
      </c>
      <c r="S78" s="216">
        <f t="shared" si="16"/>
        <v>0</v>
      </c>
      <c r="T78" s="216">
        <f t="shared" si="11"/>
        <v>0</v>
      </c>
      <c r="U78" s="220"/>
      <c r="V78" s="221"/>
    </row>
    <row r="79" spans="1:22" s="218" customFormat="1" ht="20.25" hidden="1" customHeight="1">
      <c r="A79" s="228" t="s">
        <v>42</v>
      </c>
      <c r="B79" s="231" t="s">
        <v>288</v>
      </c>
      <c r="C79" s="215">
        <f t="shared" si="20"/>
        <v>2543.5</v>
      </c>
      <c r="D79" s="215">
        <f t="shared" si="21"/>
        <v>2403.5</v>
      </c>
      <c r="E79" s="215">
        <f t="shared" si="17"/>
        <v>140</v>
      </c>
      <c r="F79" s="215">
        <f t="shared" si="18"/>
        <v>0</v>
      </c>
      <c r="G79" s="215">
        <v>0</v>
      </c>
      <c r="H79" s="215">
        <v>0</v>
      </c>
      <c r="I79" s="215">
        <f t="shared" si="19"/>
        <v>2543.5</v>
      </c>
      <c r="J79" s="215">
        <v>2403.5</v>
      </c>
      <c r="K79" s="215">
        <v>140</v>
      </c>
      <c r="L79" s="215">
        <f t="shared" si="24"/>
        <v>903.5</v>
      </c>
      <c r="M79" s="215">
        <v>903.5</v>
      </c>
      <c r="N79" s="215">
        <v>0</v>
      </c>
      <c r="O79" s="215">
        <f t="shared" si="13"/>
        <v>1640</v>
      </c>
      <c r="P79" s="215">
        <f t="shared" si="14"/>
        <v>1500</v>
      </c>
      <c r="Q79" s="215">
        <f t="shared" si="14"/>
        <v>140</v>
      </c>
      <c r="R79" s="216">
        <f t="shared" si="16"/>
        <v>0.35521918616080206</v>
      </c>
      <c r="S79" s="216">
        <f t="shared" si="16"/>
        <v>0.3759101310588725</v>
      </c>
      <c r="T79" s="216">
        <f t="shared" si="16"/>
        <v>0</v>
      </c>
      <c r="U79" s="220"/>
      <c r="V79" s="221"/>
    </row>
    <row r="80" spans="1:22" s="218" customFormat="1" ht="20.25" hidden="1" customHeight="1">
      <c r="A80" s="228" t="s">
        <v>42</v>
      </c>
      <c r="B80" s="231" t="s">
        <v>289</v>
      </c>
      <c r="C80" s="215">
        <f t="shared" si="20"/>
        <v>943.5</v>
      </c>
      <c r="D80" s="215">
        <f t="shared" si="21"/>
        <v>683.5</v>
      </c>
      <c r="E80" s="215">
        <f t="shared" si="17"/>
        <v>260</v>
      </c>
      <c r="F80" s="215">
        <f t="shared" si="18"/>
        <v>0</v>
      </c>
      <c r="G80" s="215">
        <v>0</v>
      </c>
      <c r="H80" s="215">
        <v>0</v>
      </c>
      <c r="I80" s="215">
        <f t="shared" si="19"/>
        <v>943.5</v>
      </c>
      <c r="J80" s="215">
        <v>683.5</v>
      </c>
      <c r="K80" s="215">
        <v>260</v>
      </c>
      <c r="L80" s="215">
        <f t="shared" si="24"/>
        <v>0</v>
      </c>
      <c r="M80" s="215">
        <v>0</v>
      </c>
      <c r="N80" s="215">
        <v>0</v>
      </c>
      <c r="O80" s="215">
        <f t="shared" si="13"/>
        <v>943.5</v>
      </c>
      <c r="P80" s="215">
        <f t="shared" si="14"/>
        <v>683.5</v>
      </c>
      <c r="Q80" s="215">
        <f t="shared" si="14"/>
        <v>260</v>
      </c>
      <c r="R80" s="216">
        <f t="shared" si="16"/>
        <v>0</v>
      </c>
      <c r="S80" s="216">
        <f t="shared" si="16"/>
        <v>0</v>
      </c>
      <c r="T80" s="216">
        <f t="shared" si="16"/>
        <v>0</v>
      </c>
      <c r="U80" s="220"/>
      <c r="V80" s="221"/>
    </row>
    <row r="81" spans="1:24" s="218" customFormat="1" ht="20.25" hidden="1" customHeight="1">
      <c r="A81" s="228" t="s">
        <v>42</v>
      </c>
      <c r="B81" s="231" t="s">
        <v>290</v>
      </c>
      <c r="C81" s="215">
        <f t="shared" si="20"/>
        <v>943.5</v>
      </c>
      <c r="D81" s="215">
        <f t="shared" si="21"/>
        <v>683.5</v>
      </c>
      <c r="E81" s="215">
        <f t="shared" si="17"/>
        <v>260</v>
      </c>
      <c r="F81" s="215">
        <f t="shared" si="18"/>
        <v>0</v>
      </c>
      <c r="G81" s="215">
        <v>0</v>
      </c>
      <c r="H81" s="215">
        <v>0</v>
      </c>
      <c r="I81" s="215">
        <f t="shared" si="19"/>
        <v>943.5</v>
      </c>
      <c r="J81" s="215">
        <v>683.5</v>
      </c>
      <c r="K81" s="215">
        <v>260</v>
      </c>
      <c r="L81" s="215">
        <f t="shared" si="24"/>
        <v>0</v>
      </c>
      <c r="M81" s="215">
        <v>0</v>
      </c>
      <c r="N81" s="215">
        <v>0</v>
      </c>
      <c r="O81" s="215">
        <f t="shared" si="13"/>
        <v>943.5</v>
      </c>
      <c r="P81" s="215">
        <f t="shared" si="14"/>
        <v>683.5</v>
      </c>
      <c r="Q81" s="215">
        <f t="shared" si="14"/>
        <v>260</v>
      </c>
      <c r="R81" s="216">
        <f t="shared" si="16"/>
        <v>0</v>
      </c>
      <c r="S81" s="216">
        <f t="shared" si="16"/>
        <v>0</v>
      </c>
      <c r="T81" s="216">
        <f t="shared" si="16"/>
        <v>0</v>
      </c>
      <c r="U81" s="220"/>
      <c r="V81" s="221"/>
    </row>
    <row r="82" spans="1:24" s="218" customFormat="1" ht="20.25" hidden="1" customHeight="1">
      <c r="A82" s="228" t="s">
        <v>42</v>
      </c>
      <c r="B82" s="231" t="s">
        <v>291</v>
      </c>
      <c r="C82" s="215">
        <f t="shared" si="20"/>
        <v>920.5</v>
      </c>
      <c r="D82" s="215">
        <f t="shared" si="21"/>
        <v>660.5</v>
      </c>
      <c r="E82" s="215">
        <f t="shared" si="17"/>
        <v>260</v>
      </c>
      <c r="F82" s="215">
        <f t="shared" si="18"/>
        <v>0</v>
      </c>
      <c r="G82" s="215">
        <v>0</v>
      </c>
      <c r="H82" s="215">
        <v>0</v>
      </c>
      <c r="I82" s="215">
        <f t="shared" si="19"/>
        <v>920.5</v>
      </c>
      <c r="J82" s="215">
        <v>660.5</v>
      </c>
      <c r="K82" s="215">
        <v>260</v>
      </c>
      <c r="L82" s="215">
        <f t="shared" si="24"/>
        <v>0</v>
      </c>
      <c r="M82" s="215">
        <v>0</v>
      </c>
      <c r="N82" s="215">
        <v>0</v>
      </c>
      <c r="O82" s="215">
        <f t="shared" si="13"/>
        <v>920.5</v>
      </c>
      <c r="P82" s="215">
        <f t="shared" si="14"/>
        <v>660.5</v>
      </c>
      <c r="Q82" s="215">
        <f t="shared" si="14"/>
        <v>260</v>
      </c>
      <c r="R82" s="216">
        <f t="shared" si="16"/>
        <v>0</v>
      </c>
      <c r="S82" s="216">
        <f t="shared" si="16"/>
        <v>0</v>
      </c>
      <c r="T82" s="216">
        <f t="shared" si="16"/>
        <v>0</v>
      </c>
      <c r="U82" s="220"/>
      <c r="V82" s="221"/>
    </row>
    <row r="83" spans="1:24" s="218" customFormat="1" ht="20.25" hidden="1" customHeight="1">
      <c r="A83" s="228" t="s">
        <v>42</v>
      </c>
      <c r="B83" s="231" t="s">
        <v>292</v>
      </c>
      <c r="C83" s="215">
        <f t="shared" si="20"/>
        <v>920.5</v>
      </c>
      <c r="D83" s="215">
        <f t="shared" si="21"/>
        <v>660.5</v>
      </c>
      <c r="E83" s="215">
        <f t="shared" si="17"/>
        <v>260</v>
      </c>
      <c r="F83" s="215">
        <f t="shared" si="18"/>
        <v>0</v>
      </c>
      <c r="G83" s="215">
        <v>0</v>
      </c>
      <c r="H83" s="215">
        <v>0</v>
      </c>
      <c r="I83" s="215">
        <f t="shared" si="19"/>
        <v>920.5</v>
      </c>
      <c r="J83" s="215">
        <v>660.5</v>
      </c>
      <c r="K83" s="215">
        <v>260</v>
      </c>
      <c r="L83" s="215">
        <f t="shared" si="24"/>
        <v>660.5</v>
      </c>
      <c r="M83" s="215">
        <v>660.5</v>
      </c>
      <c r="N83" s="215">
        <v>0</v>
      </c>
      <c r="O83" s="215">
        <f t="shared" si="13"/>
        <v>260</v>
      </c>
      <c r="P83" s="215">
        <f t="shared" si="14"/>
        <v>0</v>
      </c>
      <c r="Q83" s="215">
        <f t="shared" si="14"/>
        <v>260</v>
      </c>
      <c r="R83" s="216">
        <f t="shared" si="16"/>
        <v>0.71754481260184677</v>
      </c>
      <c r="S83" s="216">
        <f t="shared" si="16"/>
        <v>1</v>
      </c>
      <c r="T83" s="216">
        <f t="shared" si="16"/>
        <v>0</v>
      </c>
      <c r="U83" s="220"/>
      <c r="V83" s="221"/>
    </row>
    <row r="84" spans="1:24" s="218" customFormat="1" ht="20.25" hidden="1" customHeight="1">
      <c r="A84" s="228" t="s">
        <v>42</v>
      </c>
      <c r="B84" s="231" t="s">
        <v>293</v>
      </c>
      <c r="C84" s="215">
        <f t="shared" si="20"/>
        <v>2912.1</v>
      </c>
      <c r="D84" s="215">
        <f t="shared" si="21"/>
        <v>2782.1</v>
      </c>
      <c r="E84" s="215">
        <f t="shared" si="17"/>
        <v>130</v>
      </c>
      <c r="F84" s="215">
        <f t="shared" si="18"/>
        <v>0</v>
      </c>
      <c r="G84" s="215">
        <v>0</v>
      </c>
      <c r="H84" s="215">
        <v>0</v>
      </c>
      <c r="I84" s="215">
        <f t="shared" si="19"/>
        <v>2912.1</v>
      </c>
      <c r="J84" s="215">
        <v>2782.1</v>
      </c>
      <c r="K84" s="215">
        <v>130</v>
      </c>
      <c r="L84" s="215">
        <f t="shared" si="24"/>
        <v>2000</v>
      </c>
      <c r="M84" s="215">
        <v>2000</v>
      </c>
      <c r="N84" s="215">
        <v>0</v>
      </c>
      <c r="O84" s="215">
        <f t="shared" si="13"/>
        <v>912.09999999999991</v>
      </c>
      <c r="P84" s="215">
        <f t="shared" si="14"/>
        <v>782.09999999999991</v>
      </c>
      <c r="Q84" s="215">
        <f t="shared" si="14"/>
        <v>130</v>
      </c>
      <c r="R84" s="216">
        <f t="shared" si="16"/>
        <v>0.68678960200542571</v>
      </c>
      <c r="S84" s="216">
        <f t="shared" si="16"/>
        <v>0.71888142050968695</v>
      </c>
      <c r="T84" s="216">
        <f t="shared" si="16"/>
        <v>0</v>
      </c>
      <c r="U84" s="220"/>
      <c r="V84" s="221"/>
    </row>
    <row r="85" spans="1:24" s="218" customFormat="1" ht="20.25" hidden="1" customHeight="1">
      <c r="A85" s="228" t="s">
        <v>42</v>
      </c>
      <c r="B85" s="231" t="s">
        <v>294</v>
      </c>
      <c r="C85" s="215">
        <f t="shared" si="20"/>
        <v>1382.1</v>
      </c>
      <c r="D85" s="215">
        <f t="shared" si="21"/>
        <v>1242.0999999999999</v>
      </c>
      <c r="E85" s="215">
        <f t="shared" si="17"/>
        <v>140</v>
      </c>
      <c r="F85" s="215">
        <f t="shared" si="18"/>
        <v>0</v>
      </c>
      <c r="G85" s="215">
        <v>0</v>
      </c>
      <c r="H85" s="215">
        <v>0</v>
      </c>
      <c r="I85" s="215">
        <f t="shared" si="19"/>
        <v>1382.1</v>
      </c>
      <c r="J85" s="215">
        <v>1242.0999999999999</v>
      </c>
      <c r="K85" s="215">
        <v>140</v>
      </c>
      <c r="L85" s="215">
        <f t="shared" si="24"/>
        <v>0</v>
      </c>
      <c r="M85" s="215">
        <v>0</v>
      </c>
      <c r="N85" s="215">
        <v>0</v>
      </c>
      <c r="O85" s="215">
        <f t="shared" si="13"/>
        <v>1382.1</v>
      </c>
      <c r="P85" s="215">
        <f t="shared" si="14"/>
        <v>1242.0999999999999</v>
      </c>
      <c r="Q85" s="215">
        <f t="shared" si="14"/>
        <v>140</v>
      </c>
      <c r="R85" s="216">
        <f t="shared" si="16"/>
        <v>0</v>
      </c>
      <c r="S85" s="216">
        <f t="shared" si="16"/>
        <v>0</v>
      </c>
      <c r="T85" s="216">
        <f t="shared" si="16"/>
        <v>0</v>
      </c>
      <c r="U85" s="220"/>
      <c r="V85" s="221"/>
    </row>
    <row r="86" spans="1:24" s="230" customFormat="1" ht="20.25" customHeight="1">
      <c r="A86" s="228">
        <v>4</v>
      </c>
      <c r="B86" s="231" t="s">
        <v>10</v>
      </c>
      <c r="C86" s="225">
        <f>SUM(C87:C93)</f>
        <v>8176</v>
      </c>
      <c r="D86" s="225">
        <f t="shared" ref="D86:Q86" si="25">SUM(D87:D93)</f>
        <v>5676</v>
      </c>
      <c r="E86" s="225">
        <f t="shared" si="25"/>
        <v>2500</v>
      </c>
      <c r="F86" s="226">
        <f t="shared" si="25"/>
        <v>0</v>
      </c>
      <c r="G86" s="226">
        <f t="shared" si="25"/>
        <v>0</v>
      </c>
      <c r="H86" s="226">
        <f t="shared" si="25"/>
        <v>0</v>
      </c>
      <c r="I86" s="226">
        <f t="shared" si="25"/>
        <v>8176</v>
      </c>
      <c r="J86" s="226">
        <f t="shared" si="25"/>
        <v>5676</v>
      </c>
      <c r="K86" s="226">
        <f t="shared" si="25"/>
        <v>2500</v>
      </c>
      <c r="L86" s="225">
        <f t="shared" si="25"/>
        <v>1117</v>
      </c>
      <c r="M86" s="225">
        <f t="shared" si="25"/>
        <v>1117</v>
      </c>
      <c r="N86" s="225">
        <f t="shared" si="25"/>
        <v>0</v>
      </c>
      <c r="O86" s="225">
        <f t="shared" si="25"/>
        <v>7059</v>
      </c>
      <c r="P86" s="225">
        <f t="shared" si="25"/>
        <v>4559</v>
      </c>
      <c r="Q86" s="225">
        <f t="shared" si="25"/>
        <v>2500</v>
      </c>
      <c r="R86" s="227">
        <f t="shared" si="16"/>
        <v>0.13661937377690803</v>
      </c>
      <c r="S86" s="227">
        <f t="shared" si="16"/>
        <v>0.19679351656095842</v>
      </c>
      <c r="T86" s="227">
        <f t="shared" si="16"/>
        <v>0</v>
      </c>
      <c r="U86" s="228"/>
      <c r="V86" s="205" t="s">
        <v>1</v>
      </c>
      <c r="W86" s="229"/>
      <c r="X86" s="229"/>
    </row>
    <row r="87" spans="1:24" s="218" customFormat="1" ht="20.25" hidden="1" customHeight="1">
      <c r="A87" s="228" t="s">
        <v>42</v>
      </c>
      <c r="B87" s="231" t="s">
        <v>242</v>
      </c>
      <c r="C87" s="215">
        <f t="shared" si="20"/>
        <v>740</v>
      </c>
      <c r="D87" s="215">
        <f t="shared" si="21"/>
        <v>0</v>
      </c>
      <c r="E87" s="215">
        <f t="shared" si="17"/>
        <v>740</v>
      </c>
      <c r="F87" s="215">
        <f t="shared" si="18"/>
        <v>0</v>
      </c>
      <c r="G87" s="215">
        <v>0</v>
      </c>
      <c r="H87" s="215">
        <v>0</v>
      </c>
      <c r="I87" s="215">
        <f t="shared" si="19"/>
        <v>740</v>
      </c>
      <c r="J87" s="215">
        <v>0</v>
      </c>
      <c r="K87" s="215">
        <v>740</v>
      </c>
      <c r="L87" s="215">
        <f t="shared" si="24"/>
        <v>0</v>
      </c>
      <c r="M87" s="215">
        <v>0</v>
      </c>
      <c r="N87" s="215">
        <v>0</v>
      </c>
      <c r="O87" s="215">
        <f t="shared" si="13"/>
        <v>740</v>
      </c>
      <c r="P87" s="215">
        <f t="shared" si="14"/>
        <v>0</v>
      </c>
      <c r="Q87" s="215">
        <f t="shared" si="14"/>
        <v>740</v>
      </c>
      <c r="R87" s="216">
        <f t="shared" si="16"/>
        <v>0</v>
      </c>
      <c r="S87" s="216" t="e">
        <f t="shared" si="16"/>
        <v>#DIV/0!</v>
      </c>
      <c r="T87" s="216">
        <f t="shared" si="16"/>
        <v>0</v>
      </c>
      <c r="U87" s="220"/>
      <c r="V87" s="221"/>
      <c r="W87" s="232"/>
      <c r="X87" s="232"/>
    </row>
    <row r="88" spans="1:24" s="218" customFormat="1" ht="20.25" hidden="1" customHeight="1">
      <c r="A88" s="228" t="s">
        <v>42</v>
      </c>
      <c r="B88" s="231" t="s">
        <v>295</v>
      </c>
      <c r="C88" s="215">
        <f t="shared" si="20"/>
        <v>826</v>
      </c>
      <c r="D88" s="215">
        <f t="shared" si="21"/>
        <v>696</v>
      </c>
      <c r="E88" s="215">
        <f t="shared" si="17"/>
        <v>130</v>
      </c>
      <c r="F88" s="215">
        <f t="shared" si="18"/>
        <v>0</v>
      </c>
      <c r="G88" s="215">
        <v>0</v>
      </c>
      <c r="H88" s="215">
        <v>0</v>
      </c>
      <c r="I88" s="215">
        <f t="shared" si="19"/>
        <v>826</v>
      </c>
      <c r="J88" s="215">
        <v>696</v>
      </c>
      <c r="K88" s="215">
        <v>130</v>
      </c>
      <c r="L88" s="215">
        <f t="shared" si="24"/>
        <v>500</v>
      </c>
      <c r="M88" s="215">
        <v>500</v>
      </c>
      <c r="N88" s="215">
        <v>0</v>
      </c>
      <c r="O88" s="215">
        <f t="shared" si="13"/>
        <v>326</v>
      </c>
      <c r="P88" s="215">
        <f t="shared" si="14"/>
        <v>196</v>
      </c>
      <c r="Q88" s="215">
        <f t="shared" si="14"/>
        <v>130</v>
      </c>
      <c r="R88" s="216">
        <f t="shared" si="16"/>
        <v>0.60532687651331718</v>
      </c>
      <c r="S88" s="216">
        <f t="shared" si="16"/>
        <v>0.7183908045977011</v>
      </c>
      <c r="T88" s="216">
        <f t="shared" si="16"/>
        <v>0</v>
      </c>
      <c r="U88" s="220"/>
      <c r="V88" s="221"/>
    </row>
    <row r="89" spans="1:24" s="218" customFormat="1" ht="20.25" hidden="1" customHeight="1">
      <c r="A89" s="228" t="s">
        <v>42</v>
      </c>
      <c r="B89" s="231" t="s">
        <v>296</v>
      </c>
      <c r="C89" s="215">
        <f t="shared" si="20"/>
        <v>826</v>
      </c>
      <c r="D89" s="215">
        <f t="shared" si="21"/>
        <v>696</v>
      </c>
      <c r="E89" s="215">
        <f t="shared" si="17"/>
        <v>130</v>
      </c>
      <c r="F89" s="215">
        <f t="shared" si="18"/>
        <v>0</v>
      </c>
      <c r="G89" s="215">
        <v>0</v>
      </c>
      <c r="H89" s="215">
        <v>0</v>
      </c>
      <c r="I89" s="215">
        <f t="shared" si="19"/>
        <v>826</v>
      </c>
      <c r="J89" s="215">
        <v>696</v>
      </c>
      <c r="K89" s="215">
        <v>130</v>
      </c>
      <c r="L89" s="215">
        <f t="shared" si="24"/>
        <v>617</v>
      </c>
      <c r="M89" s="215">
        <v>617</v>
      </c>
      <c r="N89" s="215">
        <v>0</v>
      </c>
      <c r="O89" s="215">
        <f t="shared" si="13"/>
        <v>209</v>
      </c>
      <c r="P89" s="215">
        <f t="shared" si="14"/>
        <v>79</v>
      </c>
      <c r="Q89" s="215">
        <f t="shared" si="14"/>
        <v>130</v>
      </c>
      <c r="R89" s="216">
        <f t="shared" si="16"/>
        <v>0.74697336561743344</v>
      </c>
      <c r="S89" s="216">
        <f t="shared" si="16"/>
        <v>0.8864942528735632</v>
      </c>
      <c r="T89" s="216">
        <f t="shared" si="16"/>
        <v>0</v>
      </c>
      <c r="U89" s="220"/>
      <c r="V89" s="221"/>
    </row>
    <row r="90" spans="1:24" s="218" customFormat="1" ht="20.25" hidden="1" customHeight="1">
      <c r="A90" s="228" t="s">
        <v>42</v>
      </c>
      <c r="B90" s="231" t="s">
        <v>297</v>
      </c>
      <c r="C90" s="215">
        <f t="shared" si="20"/>
        <v>826</v>
      </c>
      <c r="D90" s="215">
        <f t="shared" si="21"/>
        <v>696</v>
      </c>
      <c r="E90" s="215">
        <f t="shared" si="17"/>
        <v>130</v>
      </c>
      <c r="F90" s="215">
        <f t="shared" si="18"/>
        <v>0</v>
      </c>
      <c r="G90" s="215">
        <v>0</v>
      </c>
      <c r="H90" s="215">
        <v>0</v>
      </c>
      <c r="I90" s="215">
        <f t="shared" si="19"/>
        <v>826</v>
      </c>
      <c r="J90" s="215">
        <v>696</v>
      </c>
      <c r="K90" s="215">
        <v>130</v>
      </c>
      <c r="L90" s="215">
        <f t="shared" si="24"/>
        <v>0</v>
      </c>
      <c r="M90" s="215">
        <v>0</v>
      </c>
      <c r="N90" s="215">
        <v>0</v>
      </c>
      <c r="O90" s="215">
        <f t="shared" si="13"/>
        <v>826</v>
      </c>
      <c r="P90" s="215">
        <f t="shared" si="14"/>
        <v>696</v>
      </c>
      <c r="Q90" s="215">
        <f t="shared" si="14"/>
        <v>130</v>
      </c>
      <c r="R90" s="216">
        <f t="shared" si="16"/>
        <v>0</v>
      </c>
      <c r="S90" s="216">
        <f t="shared" si="16"/>
        <v>0</v>
      </c>
      <c r="T90" s="216">
        <f t="shared" si="16"/>
        <v>0</v>
      </c>
      <c r="U90" s="220"/>
      <c r="V90" s="221"/>
    </row>
    <row r="91" spans="1:24" s="218" customFormat="1" ht="20.25" hidden="1" customHeight="1">
      <c r="A91" s="228" t="s">
        <v>42</v>
      </c>
      <c r="B91" s="231" t="s">
        <v>298</v>
      </c>
      <c r="C91" s="215">
        <f t="shared" si="20"/>
        <v>2566</v>
      </c>
      <c r="D91" s="215">
        <f t="shared" si="21"/>
        <v>1696</v>
      </c>
      <c r="E91" s="215">
        <f t="shared" si="17"/>
        <v>870</v>
      </c>
      <c r="F91" s="215">
        <f t="shared" si="18"/>
        <v>0</v>
      </c>
      <c r="G91" s="215">
        <v>0</v>
      </c>
      <c r="H91" s="215">
        <v>0</v>
      </c>
      <c r="I91" s="215">
        <f t="shared" si="19"/>
        <v>2566</v>
      </c>
      <c r="J91" s="215">
        <v>1696</v>
      </c>
      <c r="K91" s="215">
        <v>870</v>
      </c>
      <c r="L91" s="215">
        <f t="shared" si="24"/>
        <v>0</v>
      </c>
      <c r="M91" s="215">
        <v>0</v>
      </c>
      <c r="N91" s="215">
        <v>0</v>
      </c>
      <c r="O91" s="215">
        <f t="shared" ref="O91:O154" si="26">SUM(P91:Q91)</f>
        <v>2566</v>
      </c>
      <c r="P91" s="215">
        <f t="shared" ref="P91:Q153" si="27">D91-M91</f>
        <v>1696</v>
      </c>
      <c r="Q91" s="215">
        <f t="shared" si="27"/>
        <v>870</v>
      </c>
      <c r="R91" s="216">
        <f t="shared" si="16"/>
        <v>0</v>
      </c>
      <c r="S91" s="216">
        <f t="shared" si="16"/>
        <v>0</v>
      </c>
      <c r="T91" s="216">
        <f t="shared" si="16"/>
        <v>0</v>
      </c>
      <c r="U91" s="220"/>
      <c r="V91" s="221"/>
    </row>
    <row r="92" spans="1:24" s="218" customFormat="1" ht="20.25" hidden="1" customHeight="1">
      <c r="A92" s="228" t="s">
        <v>42</v>
      </c>
      <c r="B92" s="231" t="s">
        <v>299</v>
      </c>
      <c r="C92" s="215">
        <f t="shared" si="20"/>
        <v>1566</v>
      </c>
      <c r="D92" s="215">
        <f t="shared" si="21"/>
        <v>1196</v>
      </c>
      <c r="E92" s="215">
        <f t="shared" si="17"/>
        <v>370</v>
      </c>
      <c r="F92" s="215">
        <f t="shared" si="18"/>
        <v>0</v>
      </c>
      <c r="G92" s="215">
        <v>0</v>
      </c>
      <c r="H92" s="215">
        <v>0</v>
      </c>
      <c r="I92" s="215">
        <f t="shared" si="19"/>
        <v>1566</v>
      </c>
      <c r="J92" s="215">
        <v>1196</v>
      </c>
      <c r="K92" s="215">
        <v>370</v>
      </c>
      <c r="L92" s="215">
        <f t="shared" si="24"/>
        <v>0</v>
      </c>
      <c r="M92" s="215">
        <v>0</v>
      </c>
      <c r="N92" s="215">
        <v>0</v>
      </c>
      <c r="O92" s="215">
        <f t="shared" si="26"/>
        <v>1566</v>
      </c>
      <c r="P92" s="215">
        <f t="shared" si="27"/>
        <v>1196</v>
      </c>
      <c r="Q92" s="215">
        <f t="shared" si="27"/>
        <v>370</v>
      </c>
      <c r="R92" s="216">
        <f t="shared" ref="R92:T154" si="28">L92/C92</f>
        <v>0</v>
      </c>
      <c r="S92" s="216">
        <f t="shared" si="28"/>
        <v>0</v>
      </c>
      <c r="T92" s="216">
        <f t="shared" si="28"/>
        <v>0</v>
      </c>
      <c r="U92" s="220"/>
      <c r="V92" s="221"/>
    </row>
    <row r="93" spans="1:24" s="218" customFormat="1" ht="20.25" hidden="1" customHeight="1">
      <c r="A93" s="228" t="s">
        <v>42</v>
      </c>
      <c r="B93" s="231" t="s">
        <v>300</v>
      </c>
      <c r="C93" s="215">
        <f t="shared" si="20"/>
        <v>826</v>
      </c>
      <c r="D93" s="215">
        <f t="shared" si="21"/>
        <v>696</v>
      </c>
      <c r="E93" s="215">
        <f t="shared" si="21"/>
        <v>130</v>
      </c>
      <c r="F93" s="215">
        <f t="shared" ref="F93:F156" si="29">SUM(G93:H93)</f>
        <v>0</v>
      </c>
      <c r="G93" s="215">
        <v>0</v>
      </c>
      <c r="H93" s="215">
        <v>0</v>
      </c>
      <c r="I93" s="215">
        <f t="shared" ref="I93:I156" si="30">SUM(J93:K93)</f>
        <v>826</v>
      </c>
      <c r="J93" s="215">
        <v>696</v>
      </c>
      <c r="K93" s="215">
        <v>130</v>
      </c>
      <c r="L93" s="215">
        <f t="shared" si="24"/>
        <v>0</v>
      </c>
      <c r="M93" s="215">
        <v>0</v>
      </c>
      <c r="N93" s="215">
        <v>0</v>
      </c>
      <c r="O93" s="215">
        <f t="shared" si="26"/>
        <v>826</v>
      </c>
      <c r="P93" s="215">
        <f t="shared" si="27"/>
        <v>696</v>
      </c>
      <c r="Q93" s="215">
        <f t="shared" si="27"/>
        <v>130</v>
      </c>
      <c r="R93" s="216">
        <f t="shared" si="28"/>
        <v>0</v>
      </c>
      <c r="S93" s="216">
        <f t="shared" si="28"/>
        <v>0</v>
      </c>
      <c r="T93" s="216">
        <f t="shared" si="28"/>
        <v>0</v>
      </c>
      <c r="U93" s="220"/>
      <c r="V93" s="221"/>
    </row>
    <row r="94" spans="1:24" s="230" customFormat="1" ht="20.25" customHeight="1">
      <c r="A94" s="228">
        <v>5</v>
      </c>
      <c r="B94" s="231" t="s">
        <v>66</v>
      </c>
      <c r="C94" s="225">
        <f>SUM(C95:C125)</f>
        <v>53548</v>
      </c>
      <c r="D94" s="225">
        <f t="shared" ref="D94:Q94" si="31">SUM(D95:D125)</f>
        <v>46728</v>
      </c>
      <c r="E94" s="225">
        <f t="shared" si="31"/>
        <v>6820</v>
      </c>
      <c r="F94" s="226">
        <f t="shared" si="31"/>
        <v>0</v>
      </c>
      <c r="G94" s="226">
        <f t="shared" si="31"/>
        <v>0</v>
      </c>
      <c r="H94" s="226">
        <f t="shared" si="31"/>
        <v>0</v>
      </c>
      <c r="I94" s="226">
        <f t="shared" si="31"/>
        <v>53548</v>
      </c>
      <c r="J94" s="226">
        <f t="shared" si="31"/>
        <v>46728</v>
      </c>
      <c r="K94" s="226">
        <f t="shared" si="31"/>
        <v>6820</v>
      </c>
      <c r="L94" s="225">
        <f t="shared" si="31"/>
        <v>12408</v>
      </c>
      <c r="M94" s="225">
        <f t="shared" si="31"/>
        <v>11731</v>
      </c>
      <c r="N94" s="225">
        <f t="shared" si="31"/>
        <v>677</v>
      </c>
      <c r="O94" s="225">
        <f t="shared" si="31"/>
        <v>41140</v>
      </c>
      <c r="P94" s="225">
        <f t="shared" si="31"/>
        <v>34997</v>
      </c>
      <c r="Q94" s="225">
        <f t="shared" si="31"/>
        <v>6143</v>
      </c>
      <c r="R94" s="227">
        <f t="shared" si="28"/>
        <v>0.23171733771569433</v>
      </c>
      <c r="S94" s="227">
        <f t="shared" si="28"/>
        <v>0.25104862181133369</v>
      </c>
      <c r="T94" s="227">
        <f t="shared" si="28"/>
        <v>9.9266862170087983E-2</v>
      </c>
      <c r="U94" s="228"/>
      <c r="V94" s="205" t="s">
        <v>1</v>
      </c>
      <c r="W94" s="229"/>
      <c r="X94" s="229"/>
    </row>
    <row r="95" spans="1:24" s="218" customFormat="1" ht="20.25" hidden="1" customHeight="1">
      <c r="A95" s="228" t="s">
        <v>42</v>
      </c>
      <c r="B95" s="231" t="s">
        <v>242</v>
      </c>
      <c r="C95" s="215">
        <f t="shared" ref="C95:C158" si="32">SUM(D95:E95)</f>
        <v>1400</v>
      </c>
      <c r="D95" s="215">
        <f t="shared" ref="D95:E157" si="33">G95+J95</f>
        <v>0</v>
      </c>
      <c r="E95" s="215">
        <f t="shared" si="33"/>
        <v>1400</v>
      </c>
      <c r="F95" s="215">
        <f t="shared" si="29"/>
        <v>0</v>
      </c>
      <c r="G95" s="215">
        <v>0</v>
      </c>
      <c r="H95" s="215">
        <v>0</v>
      </c>
      <c r="I95" s="215">
        <f t="shared" si="30"/>
        <v>1400</v>
      </c>
      <c r="J95" s="215">
        <v>0</v>
      </c>
      <c r="K95" s="215">
        <v>1400</v>
      </c>
      <c r="L95" s="215">
        <f t="shared" si="24"/>
        <v>0</v>
      </c>
      <c r="M95" s="215">
        <v>0</v>
      </c>
      <c r="N95" s="215">
        <v>0</v>
      </c>
      <c r="O95" s="215">
        <f t="shared" si="26"/>
        <v>1400</v>
      </c>
      <c r="P95" s="215">
        <f t="shared" si="27"/>
        <v>0</v>
      </c>
      <c r="Q95" s="215">
        <f t="shared" si="27"/>
        <v>1400</v>
      </c>
      <c r="R95" s="216">
        <f t="shared" si="28"/>
        <v>0</v>
      </c>
      <c r="S95" s="216" t="e">
        <f t="shared" si="28"/>
        <v>#DIV/0!</v>
      </c>
      <c r="T95" s="216">
        <f t="shared" si="28"/>
        <v>0</v>
      </c>
      <c r="U95" s="220"/>
      <c r="V95" s="221"/>
      <c r="W95" s="232"/>
      <c r="X95" s="232"/>
    </row>
    <row r="96" spans="1:24" s="218" customFormat="1" ht="20.25" hidden="1" customHeight="1">
      <c r="A96" s="228" t="s">
        <v>42</v>
      </c>
      <c r="B96" s="231" t="s">
        <v>301</v>
      </c>
      <c r="C96" s="215">
        <f t="shared" si="32"/>
        <v>3070</v>
      </c>
      <c r="D96" s="215">
        <f t="shared" si="33"/>
        <v>2800</v>
      </c>
      <c r="E96" s="215">
        <f t="shared" si="33"/>
        <v>270</v>
      </c>
      <c r="F96" s="215">
        <f t="shared" si="29"/>
        <v>0</v>
      </c>
      <c r="G96" s="215">
        <v>0</v>
      </c>
      <c r="H96" s="215">
        <v>0</v>
      </c>
      <c r="I96" s="215">
        <f t="shared" si="30"/>
        <v>3070</v>
      </c>
      <c r="J96" s="215">
        <v>2800</v>
      </c>
      <c r="K96" s="215">
        <v>270</v>
      </c>
      <c r="L96" s="215">
        <f t="shared" si="24"/>
        <v>297</v>
      </c>
      <c r="M96" s="215">
        <v>200</v>
      </c>
      <c r="N96" s="215">
        <v>97</v>
      </c>
      <c r="O96" s="215">
        <f t="shared" si="26"/>
        <v>2773</v>
      </c>
      <c r="P96" s="215">
        <f t="shared" si="27"/>
        <v>2600</v>
      </c>
      <c r="Q96" s="215">
        <f t="shared" si="27"/>
        <v>173</v>
      </c>
      <c r="R96" s="216">
        <f t="shared" si="28"/>
        <v>9.6742671009771991E-2</v>
      </c>
      <c r="S96" s="216">
        <f t="shared" si="28"/>
        <v>7.1428571428571425E-2</v>
      </c>
      <c r="T96" s="216">
        <f t="shared" si="28"/>
        <v>0.35925925925925928</v>
      </c>
      <c r="U96" s="220"/>
      <c r="V96" s="221"/>
    </row>
    <row r="97" spans="1:22" s="218" customFormat="1" ht="20.25" hidden="1" customHeight="1">
      <c r="A97" s="228" t="s">
        <v>42</v>
      </c>
      <c r="B97" s="231" t="s">
        <v>302</v>
      </c>
      <c r="C97" s="215">
        <f t="shared" si="32"/>
        <v>2950</v>
      </c>
      <c r="D97" s="215">
        <f t="shared" si="33"/>
        <v>2800</v>
      </c>
      <c r="E97" s="215">
        <f t="shared" si="33"/>
        <v>150</v>
      </c>
      <c r="F97" s="215">
        <f t="shared" si="29"/>
        <v>0</v>
      </c>
      <c r="G97" s="215">
        <v>0</v>
      </c>
      <c r="H97" s="215">
        <v>0</v>
      </c>
      <c r="I97" s="215">
        <f t="shared" si="30"/>
        <v>2950</v>
      </c>
      <c r="J97" s="215">
        <v>2800</v>
      </c>
      <c r="K97" s="215">
        <v>150</v>
      </c>
      <c r="L97" s="215">
        <f t="shared" si="24"/>
        <v>150</v>
      </c>
      <c r="M97" s="215">
        <v>0</v>
      </c>
      <c r="N97" s="215">
        <v>150</v>
      </c>
      <c r="O97" s="215">
        <f t="shared" si="26"/>
        <v>2800</v>
      </c>
      <c r="P97" s="215">
        <f t="shared" si="27"/>
        <v>2800</v>
      </c>
      <c r="Q97" s="215">
        <f t="shared" si="27"/>
        <v>0</v>
      </c>
      <c r="R97" s="216">
        <f t="shared" si="28"/>
        <v>5.0847457627118647E-2</v>
      </c>
      <c r="S97" s="216">
        <f t="shared" si="28"/>
        <v>0</v>
      </c>
      <c r="T97" s="216">
        <f t="shared" si="28"/>
        <v>1</v>
      </c>
      <c r="U97" s="220"/>
      <c r="V97" s="221"/>
    </row>
    <row r="98" spans="1:22" s="218" customFormat="1" ht="20.25" hidden="1" customHeight="1">
      <c r="A98" s="228" t="s">
        <v>42</v>
      </c>
      <c r="B98" s="231" t="s">
        <v>303</v>
      </c>
      <c r="C98" s="215">
        <f t="shared" si="32"/>
        <v>2950</v>
      </c>
      <c r="D98" s="215">
        <f t="shared" si="33"/>
        <v>2800</v>
      </c>
      <c r="E98" s="215">
        <f t="shared" si="33"/>
        <v>150</v>
      </c>
      <c r="F98" s="215">
        <f t="shared" si="29"/>
        <v>0</v>
      </c>
      <c r="G98" s="215">
        <v>0</v>
      </c>
      <c r="H98" s="215">
        <v>0</v>
      </c>
      <c r="I98" s="215">
        <f t="shared" si="30"/>
        <v>2950</v>
      </c>
      <c r="J98" s="215">
        <v>2800</v>
      </c>
      <c r="K98" s="215">
        <v>150</v>
      </c>
      <c r="L98" s="215">
        <f t="shared" si="24"/>
        <v>0</v>
      </c>
      <c r="M98" s="215">
        <v>0</v>
      </c>
      <c r="N98" s="215">
        <v>0</v>
      </c>
      <c r="O98" s="215">
        <f t="shared" si="26"/>
        <v>2950</v>
      </c>
      <c r="P98" s="215">
        <f t="shared" si="27"/>
        <v>2800</v>
      </c>
      <c r="Q98" s="215">
        <f t="shared" si="27"/>
        <v>150</v>
      </c>
      <c r="R98" s="216">
        <f t="shared" si="28"/>
        <v>0</v>
      </c>
      <c r="S98" s="216">
        <f t="shared" si="28"/>
        <v>0</v>
      </c>
      <c r="T98" s="216">
        <f t="shared" si="28"/>
        <v>0</v>
      </c>
      <c r="U98" s="220"/>
      <c r="V98" s="221"/>
    </row>
    <row r="99" spans="1:22" s="218" customFormat="1" ht="20.25" hidden="1" customHeight="1">
      <c r="A99" s="228" t="s">
        <v>42</v>
      </c>
      <c r="B99" s="231" t="s">
        <v>304</v>
      </c>
      <c r="C99" s="215">
        <f t="shared" si="32"/>
        <v>2950</v>
      </c>
      <c r="D99" s="215">
        <f t="shared" si="33"/>
        <v>2800</v>
      </c>
      <c r="E99" s="215">
        <f t="shared" si="33"/>
        <v>150</v>
      </c>
      <c r="F99" s="215">
        <f t="shared" si="29"/>
        <v>0</v>
      </c>
      <c r="G99" s="215">
        <v>0</v>
      </c>
      <c r="H99" s="215">
        <v>0</v>
      </c>
      <c r="I99" s="215">
        <f t="shared" si="30"/>
        <v>2950</v>
      </c>
      <c r="J99" s="215">
        <v>2800</v>
      </c>
      <c r="K99" s="215">
        <v>150</v>
      </c>
      <c r="L99" s="215">
        <f t="shared" si="24"/>
        <v>397</v>
      </c>
      <c r="M99" s="215">
        <v>292</v>
      </c>
      <c r="N99" s="215">
        <v>105</v>
      </c>
      <c r="O99" s="215">
        <f t="shared" si="26"/>
        <v>2553</v>
      </c>
      <c r="P99" s="215">
        <f t="shared" si="27"/>
        <v>2508</v>
      </c>
      <c r="Q99" s="215">
        <f t="shared" si="27"/>
        <v>45</v>
      </c>
      <c r="R99" s="216">
        <f t="shared" si="28"/>
        <v>0.13457627118644067</v>
      </c>
      <c r="S99" s="216">
        <f t="shared" si="28"/>
        <v>0.10428571428571429</v>
      </c>
      <c r="T99" s="216">
        <f t="shared" si="28"/>
        <v>0.7</v>
      </c>
      <c r="U99" s="220"/>
      <c r="V99" s="221"/>
    </row>
    <row r="100" spans="1:22" s="218" customFormat="1" ht="20.25" hidden="1" customHeight="1">
      <c r="A100" s="228" t="s">
        <v>42</v>
      </c>
      <c r="B100" s="231" t="s">
        <v>305</v>
      </c>
      <c r="C100" s="215">
        <f t="shared" si="32"/>
        <v>3070</v>
      </c>
      <c r="D100" s="215">
        <f t="shared" si="33"/>
        <v>2800</v>
      </c>
      <c r="E100" s="215">
        <f t="shared" si="33"/>
        <v>270</v>
      </c>
      <c r="F100" s="215">
        <f t="shared" si="29"/>
        <v>0</v>
      </c>
      <c r="G100" s="215">
        <v>0</v>
      </c>
      <c r="H100" s="215">
        <v>0</v>
      </c>
      <c r="I100" s="215">
        <f t="shared" si="30"/>
        <v>3070</v>
      </c>
      <c r="J100" s="215">
        <v>2800</v>
      </c>
      <c r="K100" s="215">
        <v>270</v>
      </c>
      <c r="L100" s="215">
        <f t="shared" si="24"/>
        <v>210</v>
      </c>
      <c r="M100" s="215">
        <v>210</v>
      </c>
      <c r="N100" s="215">
        <v>0</v>
      </c>
      <c r="O100" s="215">
        <f t="shared" si="26"/>
        <v>2860</v>
      </c>
      <c r="P100" s="215">
        <f t="shared" si="27"/>
        <v>2590</v>
      </c>
      <c r="Q100" s="215">
        <f t="shared" si="27"/>
        <v>270</v>
      </c>
      <c r="R100" s="216">
        <f t="shared" si="28"/>
        <v>6.8403908794788276E-2</v>
      </c>
      <c r="S100" s="216">
        <f t="shared" si="28"/>
        <v>7.4999999999999997E-2</v>
      </c>
      <c r="T100" s="216">
        <f t="shared" si="28"/>
        <v>0</v>
      </c>
      <c r="U100" s="220"/>
      <c r="V100" s="221"/>
    </row>
    <row r="101" spans="1:22" s="218" customFormat="1" ht="20.25" hidden="1" customHeight="1">
      <c r="A101" s="228" t="s">
        <v>42</v>
      </c>
      <c r="B101" s="231" t="s">
        <v>306</v>
      </c>
      <c r="C101" s="215">
        <f t="shared" si="32"/>
        <v>2950</v>
      </c>
      <c r="D101" s="215">
        <f t="shared" si="33"/>
        <v>2800</v>
      </c>
      <c r="E101" s="215">
        <f t="shared" si="33"/>
        <v>150</v>
      </c>
      <c r="F101" s="215">
        <f t="shared" si="29"/>
        <v>0</v>
      </c>
      <c r="G101" s="215">
        <v>0</v>
      </c>
      <c r="H101" s="215">
        <v>0</v>
      </c>
      <c r="I101" s="215">
        <f t="shared" si="30"/>
        <v>2950</v>
      </c>
      <c r="J101" s="215">
        <v>2800</v>
      </c>
      <c r="K101" s="215">
        <v>150</v>
      </c>
      <c r="L101" s="215">
        <f t="shared" si="24"/>
        <v>1129</v>
      </c>
      <c r="M101" s="215">
        <v>1049</v>
      </c>
      <c r="N101" s="215">
        <v>80</v>
      </c>
      <c r="O101" s="215">
        <f t="shared" si="26"/>
        <v>1821</v>
      </c>
      <c r="P101" s="215">
        <f t="shared" si="27"/>
        <v>1751</v>
      </c>
      <c r="Q101" s="215">
        <f t="shared" si="27"/>
        <v>70</v>
      </c>
      <c r="R101" s="216">
        <f t="shared" si="28"/>
        <v>0.38271186440677968</v>
      </c>
      <c r="S101" s="216">
        <f t="shared" si="28"/>
        <v>0.37464285714285717</v>
      </c>
      <c r="T101" s="216">
        <f t="shared" si="28"/>
        <v>0.53333333333333333</v>
      </c>
      <c r="U101" s="220"/>
      <c r="V101" s="221"/>
    </row>
    <row r="102" spans="1:22" s="218" customFormat="1" ht="20.25" hidden="1" customHeight="1">
      <c r="A102" s="228" t="s">
        <v>42</v>
      </c>
      <c r="B102" s="231" t="s">
        <v>307</v>
      </c>
      <c r="C102" s="215">
        <f t="shared" si="32"/>
        <v>1035</v>
      </c>
      <c r="D102" s="215">
        <f t="shared" si="33"/>
        <v>900</v>
      </c>
      <c r="E102" s="215">
        <f t="shared" si="33"/>
        <v>135</v>
      </c>
      <c r="F102" s="215">
        <f t="shared" si="29"/>
        <v>0</v>
      </c>
      <c r="G102" s="215">
        <v>0</v>
      </c>
      <c r="H102" s="215">
        <v>0</v>
      </c>
      <c r="I102" s="215">
        <f t="shared" si="30"/>
        <v>1035</v>
      </c>
      <c r="J102" s="215">
        <v>900</v>
      </c>
      <c r="K102" s="215">
        <v>135</v>
      </c>
      <c r="L102" s="215">
        <f t="shared" si="24"/>
        <v>500</v>
      </c>
      <c r="M102" s="215">
        <v>500</v>
      </c>
      <c r="N102" s="215">
        <v>0</v>
      </c>
      <c r="O102" s="215">
        <f t="shared" si="26"/>
        <v>535</v>
      </c>
      <c r="P102" s="215">
        <f t="shared" si="27"/>
        <v>400</v>
      </c>
      <c r="Q102" s="215">
        <f t="shared" si="27"/>
        <v>135</v>
      </c>
      <c r="R102" s="216">
        <f t="shared" si="28"/>
        <v>0.48309178743961351</v>
      </c>
      <c r="S102" s="216">
        <f t="shared" si="28"/>
        <v>0.55555555555555558</v>
      </c>
      <c r="T102" s="216">
        <f t="shared" si="28"/>
        <v>0</v>
      </c>
      <c r="U102" s="220"/>
      <c r="V102" s="221"/>
    </row>
    <row r="103" spans="1:22" s="218" customFormat="1" ht="20.25" hidden="1" customHeight="1">
      <c r="A103" s="228" t="s">
        <v>42</v>
      </c>
      <c r="B103" s="231" t="s">
        <v>308</v>
      </c>
      <c r="C103" s="215">
        <f t="shared" si="32"/>
        <v>1035</v>
      </c>
      <c r="D103" s="215">
        <f t="shared" si="33"/>
        <v>900</v>
      </c>
      <c r="E103" s="215">
        <f t="shared" si="33"/>
        <v>135</v>
      </c>
      <c r="F103" s="215">
        <f t="shared" si="29"/>
        <v>0</v>
      </c>
      <c r="G103" s="215">
        <v>0</v>
      </c>
      <c r="H103" s="215">
        <v>0</v>
      </c>
      <c r="I103" s="215">
        <f t="shared" si="30"/>
        <v>1035</v>
      </c>
      <c r="J103" s="215">
        <v>900</v>
      </c>
      <c r="K103" s="215">
        <v>135</v>
      </c>
      <c r="L103" s="215">
        <f t="shared" si="24"/>
        <v>0</v>
      </c>
      <c r="M103" s="215">
        <v>0</v>
      </c>
      <c r="N103" s="215">
        <v>0</v>
      </c>
      <c r="O103" s="215">
        <f t="shared" si="26"/>
        <v>1035</v>
      </c>
      <c r="P103" s="215">
        <f t="shared" si="27"/>
        <v>900</v>
      </c>
      <c r="Q103" s="215">
        <f t="shared" si="27"/>
        <v>135</v>
      </c>
      <c r="R103" s="216">
        <f t="shared" si="28"/>
        <v>0</v>
      </c>
      <c r="S103" s="216">
        <f t="shared" si="28"/>
        <v>0</v>
      </c>
      <c r="T103" s="216">
        <f t="shared" si="28"/>
        <v>0</v>
      </c>
      <c r="U103" s="220"/>
      <c r="V103" s="221"/>
    </row>
    <row r="104" spans="1:22" s="218" customFormat="1" ht="20.25" hidden="1" customHeight="1">
      <c r="A104" s="228" t="s">
        <v>42</v>
      </c>
      <c r="B104" s="231" t="s">
        <v>309</v>
      </c>
      <c r="C104" s="215">
        <f t="shared" si="32"/>
        <v>1035</v>
      </c>
      <c r="D104" s="215">
        <f t="shared" si="33"/>
        <v>900</v>
      </c>
      <c r="E104" s="215">
        <f t="shared" si="33"/>
        <v>135</v>
      </c>
      <c r="F104" s="215">
        <f t="shared" si="29"/>
        <v>0</v>
      </c>
      <c r="G104" s="215">
        <v>0</v>
      </c>
      <c r="H104" s="215">
        <v>0</v>
      </c>
      <c r="I104" s="215">
        <f t="shared" si="30"/>
        <v>1035</v>
      </c>
      <c r="J104" s="215">
        <v>900</v>
      </c>
      <c r="K104" s="215">
        <v>135</v>
      </c>
      <c r="L104" s="215">
        <f t="shared" si="24"/>
        <v>0</v>
      </c>
      <c r="M104" s="215">
        <v>0</v>
      </c>
      <c r="N104" s="215">
        <v>0</v>
      </c>
      <c r="O104" s="215">
        <f t="shared" si="26"/>
        <v>1035</v>
      </c>
      <c r="P104" s="215">
        <f t="shared" si="27"/>
        <v>900</v>
      </c>
      <c r="Q104" s="215">
        <f t="shared" si="27"/>
        <v>135</v>
      </c>
      <c r="R104" s="216">
        <f t="shared" si="28"/>
        <v>0</v>
      </c>
      <c r="S104" s="216">
        <f t="shared" si="28"/>
        <v>0</v>
      </c>
      <c r="T104" s="216">
        <f t="shared" si="28"/>
        <v>0</v>
      </c>
      <c r="U104" s="220"/>
      <c r="V104" s="221"/>
    </row>
    <row r="105" spans="1:22" s="218" customFormat="1" ht="20.25" hidden="1" customHeight="1">
      <c r="A105" s="228" t="s">
        <v>42</v>
      </c>
      <c r="B105" s="231" t="s">
        <v>310</v>
      </c>
      <c r="C105" s="215">
        <f t="shared" si="32"/>
        <v>1035</v>
      </c>
      <c r="D105" s="215">
        <f t="shared" si="33"/>
        <v>900</v>
      </c>
      <c r="E105" s="215">
        <f t="shared" si="33"/>
        <v>135</v>
      </c>
      <c r="F105" s="215">
        <f t="shared" si="29"/>
        <v>0</v>
      </c>
      <c r="G105" s="215">
        <v>0</v>
      </c>
      <c r="H105" s="215">
        <v>0</v>
      </c>
      <c r="I105" s="215">
        <f t="shared" si="30"/>
        <v>1035</v>
      </c>
      <c r="J105" s="215">
        <v>900</v>
      </c>
      <c r="K105" s="215">
        <v>135</v>
      </c>
      <c r="L105" s="215">
        <f t="shared" si="24"/>
        <v>0</v>
      </c>
      <c r="M105" s="215">
        <v>0</v>
      </c>
      <c r="N105" s="215">
        <v>0</v>
      </c>
      <c r="O105" s="215">
        <f t="shared" si="26"/>
        <v>1035</v>
      </c>
      <c r="P105" s="215">
        <f t="shared" si="27"/>
        <v>900</v>
      </c>
      <c r="Q105" s="215">
        <f t="shared" si="27"/>
        <v>135</v>
      </c>
      <c r="R105" s="216">
        <f t="shared" si="28"/>
        <v>0</v>
      </c>
      <c r="S105" s="216">
        <f t="shared" si="28"/>
        <v>0</v>
      </c>
      <c r="T105" s="216">
        <f t="shared" si="28"/>
        <v>0</v>
      </c>
      <c r="U105" s="220"/>
      <c r="V105" s="221"/>
    </row>
    <row r="106" spans="1:22" s="218" customFormat="1" ht="20.25" hidden="1" customHeight="1">
      <c r="A106" s="228" t="s">
        <v>42</v>
      </c>
      <c r="B106" s="231" t="s">
        <v>311</v>
      </c>
      <c r="C106" s="215">
        <f t="shared" si="32"/>
        <v>1170</v>
      </c>
      <c r="D106" s="215">
        <f t="shared" si="33"/>
        <v>900</v>
      </c>
      <c r="E106" s="215">
        <f t="shared" si="33"/>
        <v>270</v>
      </c>
      <c r="F106" s="215">
        <f t="shared" si="29"/>
        <v>0</v>
      </c>
      <c r="G106" s="215">
        <v>0</v>
      </c>
      <c r="H106" s="215">
        <v>0</v>
      </c>
      <c r="I106" s="215">
        <f t="shared" si="30"/>
        <v>1170</v>
      </c>
      <c r="J106" s="215">
        <v>900</v>
      </c>
      <c r="K106" s="215">
        <v>270</v>
      </c>
      <c r="L106" s="215">
        <f t="shared" si="24"/>
        <v>0</v>
      </c>
      <c r="M106" s="215">
        <v>0</v>
      </c>
      <c r="N106" s="215">
        <v>0</v>
      </c>
      <c r="O106" s="215">
        <f t="shared" si="26"/>
        <v>1170</v>
      </c>
      <c r="P106" s="215">
        <f t="shared" si="27"/>
        <v>900</v>
      </c>
      <c r="Q106" s="215">
        <f t="shared" si="27"/>
        <v>270</v>
      </c>
      <c r="R106" s="216">
        <f t="shared" si="28"/>
        <v>0</v>
      </c>
      <c r="S106" s="216">
        <f t="shared" si="28"/>
        <v>0</v>
      </c>
      <c r="T106" s="216">
        <f t="shared" si="28"/>
        <v>0</v>
      </c>
      <c r="U106" s="220"/>
      <c r="V106" s="221"/>
    </row>
    <row r="107" spans="1:22" s="218" customFormat="1" ht="20.25" hidden="1" customHeight="1">
      <c r="A107" s="228" t="s">
        <v>42</v>
      </c>
      <c r="B107" s="231" t="s">
        <v>312</v>
      </c>
      <c r="C107" s="215">
        <f t="shared" si="32"/>
        <v>1050</v>
      </c>
      <c r="D107" s="215">
        <f t="shared" si="33"/>
        <v>900</v>
      </c>
      <c r="E107" s="215">
        <f t="shared" si="33"/>
        <v>150</v>
      </c>
      <c r="F107" s="215">
        <f t="shared" si="29"/>
        <v>0</v>
      </c>
      <c r="G107" s="215">
        <v>0</v>
      </c>
      <c r="H107" s="215">
        <v>0</v>
      </c>
      <c r="I107" s="215">
        <f t="shared" si="30"/>
        <v>1050</v>
      </c>
      <c r="J107" s="215">
        <v>900</v>
      </c>
      <c r="K107" s="215">
        <v>150</v>
      </c>
      <c r="L107" s="215">
        <f t="shared" si="24"/>
        <v>0</v>
      </c>
      <c r="M107" s="215">
        <v>0</v>
      </c>
      <c r="N107" s="215">
        <v>0</v>
      </c>
      <c r="O107" s="215">
        <f t="shared" si="26"/>
        <v>1050</v>
      </c>
      <c r="P107" s="215">
        <f t="shared" si="27"/>
        <v>900</v>
      </c>
      <c r="Q107" s="215">
        <f t="shared" si="27"/>
        <v>150</v>
      </c>
      <c r="R107" s="216">
        <f t="shared" si="28"/>
        <v>0</v>
      </c>
      <c r="S107" s="216">
        <f t="shared" si="28"/>
        <v>0</v>
      </c>
      <c r="T107" s="216">
        <f t="shared" si="28"/>
        <v>0</v>
      </c>
      <c r="U107" s="220"/>
      <c r="V107" s="221"/>
    </row>
    <row r="108" spans="1:22" s="218" customFormat="1" ht="20.25" hidden="1" customHeight="1">
      <c r="A108" s="228" t="s">
        <v>42</v>
      </c>
      <c r="B108" s="231" t="s">
        <v>313</v>
      </c>
      <c r="C108" s="215">
        <f t="shared" si="32"/>
        <v>831</v>
      </c>
      <c r="D108" s="215">
        <f t="shared" si="33"/>
        <v>696</v>
      </c>
      <c r="E108" s="215">
        <f t="shared" si="33"/>
        <v>135</v>
      </c>
      <c r="F108" s="215">
        <f t="shared" si="29"/>
        <v>0</v>
      </c>
      <c r="G108" s="215">
        <v>0</v>
      </c>
      <c r="H108" s="215">
        <v>0</v>
      </c>
      <c r="I108" s="215">
        <f t="shared" si="30"/>
        <v>831</v>
      </c>
      <c r="J108" s="215">
        <v>696</v>
      </c>
      <c r="K108" s="215">
        <v>135</v>
      </c>
      <c r="L108" s="215">
        <f t="shared" si="24"/>
        <v>0</v>
      </c>
      <c r="M108" s="215">
        <v>0</v>
      </c>
      <c r="N108" s="215">
        <v>0</v>
      </c>
      <c r="O108" s="215">
        <f t="shared" si="26"/>
        <v>831</v>
      </c>
      <c r="P108" s="215">
        <f t="shared" si="27"/>
        <v>696</v>
      </c>
      <c r="Q108" s="215">
        <f t="shared" si="27"/>
        <v>135</v>
      </c>
      <c r="R108" s="216">
        <f t="shared" si="28"/>
        <v>0</v>
      </c>
      <c r="S108" s="216">
        <f t="shared" si="28"/>
        <v>0</v>
      </c>
      <c r="T108" s="216">
        <f t="shared" si="28"/>
        <v>0</v>
      </c>
      <c r="U108" s="220"/>
      <c r="V108" s="221"/>
    </row>
    <row r="109" spans="1:22" s="218" customFormat="1" ht="20.25" hidden="1" customHeight="1">
      <c r="A109" s="228" t="s">
        <v>42</v>
      </c>
      <c r="B109" s="231" t="s">
        <v>314</v>
      </c>
      <c r="C109" s="215">
        <f t="shared" si="32"/>
        <v>2966</v>
      </c>
      <c r="D109" s="215">
        <f t="shared" si="33"/>
        <v>2196</v>
      </c>
      <c r="E109" s="215">
        <f t="shared" si="33"/>
        <v>770</v>
      </c>
      <c r="F109" s="215">
        <f t="shared" si="29"/>
        <v>0</v>
      </c>
      <c r="G109" s="215">
        <v>0</v>
      </c>
      <c r="H109" s="215">
        <v>0</v>
      </c>
      <c r="I109" s="215">
        <f t="shared" si="30"/>
        <v>2966</v>
      </c>
      <c r="J109" s="215">
        <v>2196</v>
      </c>
      <c r="K109" s="215">
        <v>770</v>
      </c>
      <c r="L109" s="215">
        <f t="shared" si="24"/>
        <v>500</v>
      </c>
      <c r="M109" s="215">
        <v>500</v>
      </c>
      <c r="N109" s="215">
        <v>0</v>
      </c>
      <c r="O109" s="215">
        <f t="shared" si="26"/>
        <v>2466</v>
      </c>
      <c r="P109" s="215">
        <f t="shared" si="27"/>
        <v>1696</v>
      </c>
      <c r="Q109" s="215">
        <f t="shared" si="27"/>
        <v>770</v>
      </c>
      <c r="R109" s="216">
        <f t="shared" si="28"/>
        <v>0.16857720836142953</v>
      </c>
      <c r="S109" s="216">
        <f t="shared" si="28"/>
        <v>0.22768670309653916</v>
      </c>
      <c r="T109" s="216">
        <f t="shared" si="28"/>
        <v>0</v>
      </c>
      <c r="U109" s="220"/>
      <c r="V109" s="221"/>
    </row>
    <row r="110" spans="1:22" s="218" customFormat="1" ht="20.25" hidden="1" customHeight="1">
      <c r="A110" s="228" t="s">
        <v>42</v>
      </c>
      <c r="B110" s="231" t="s">
        <v>315</v>
      </c>
      <c r="C110" s="215">
        <f t="shared" si="32"/>
        <v>2831</v>
      </c>
      <c r="D110" s="215">
        <f t="shared" si="33"/>
        <v>2696</v>
      </c>
      <c r="E110" s="215">
        <f t="shared" si="33"/>
        <v>135</v>
      </c>
      <c r="F110" s="215">
        <f t="shared" si="29"/>
        <v>0</v>
      </c>
      <c r="G110" s="215">
        <v>0</v>
      </c>
      <c r="H110" s="215">
        <v>0</v>
      </c>
      <c r="I110" s="215">
        <f t="shared" si="30"/>
        <v>2831</v>
      </c>
      <c r="J110" s="215">
        <v>2696</v>
      </c>
      <c r="K110" s="215">
        <v>135</v>
      </c>
      <c r="L110" s="215">
        <f t="shared" si="24"/>
        <v>2196</v>
      </c>
      <c r="M110" s="215">
        <v>2196</v>
      </c>
      <c r="N110" s="215">
        <v>0</v>
      </c>
      <c r="O110" s="215">
        <f t="shared" si="26"/>
        <v>635</v>
      </c>
      <c r="P110" s="215">
        <f t="shared" si="27"/>
        <v>500</v>
      </c>
      <c r="Q110" s="215">
        <f t="shared" si="27"/>
        <v>135</v>
      </c>
      <c r="R110" s="216">
        <f t="shared" si="28"/>
        <v>0.77569763334510777</v>
      </c>
      <c r="S110" s="216">
        <f t="shared" si="28"/>
        <v>0.81454005934718099</v>
      </c>
      <c r="T110" s="216">
        <f t="shared" si="28"/>
        <v>0</v>
      </c>
      <c r="U110" s="220"/>
      <c r="V110" s="221"/>
    </row>
    <row r="111" spans="1:22" s="218" customFormat="1" ht="20.25" hidden="1" customHeight="1">
      <c r="A111" s="228" t="s">
        <v>42</v>
      </c>
      <c r="B111" s="231" t="s">
        <v>316</v>
      </c>
      <c r="C111" s="215">
        <f t="shared" si="32"/>
        <v>1586</v>
      </c>
      <c r="D111" s="215">
        <f t="shared" si="33"/>
        <v>1196</v>
      </c>
      <c r="E111" s="215">
        <f t="shared" si="33"/>
        <v>390</v>
      </c>
      <c r="F111" s="215">
        <f t="shared" si="29"/>
        <v>0</v>
      </c>
      <c r="G111" s="215">
        <v>0</v>
      </c>
      <c r="H111" s="215">
        <v>0</v>
      </c>
      <c r="I111" s="215">
        <f t="shared" si="30"/>
        <v>1586</v>
      </c>
      <c r="J111" s="215">
        <v>1196</v>
      </c>
      <c r="K111" s="215">
        <v>390</v>
      </c>
      <c r="L111" s="215">
        <f t="shared" si="24"/>
        <v>0</v>
      </c>
      <c r="M111" s="215">
        <v>0</v>
      </c>
      <c r="N111" s="215">
        <v>0</v>
      </c>
      <c r="O111" s="215">
        <f t="shared" si="26"/>
        <v>1586</v>
      </c>
      <c r="P111" s="215">
        <f t="shared" si="27"/>
        <v>1196</v>
      </c>
      <c r="Q111" s="215">
        <f t="shared" si="27"/>
        <v>390</v>
      </c>
      <c r="R111" s="216">
        <f t="shared" si="28"/>
        <v>0</v>
      </c>
      <c r="S111" s="216">
        <f t="shared" si="28"/>
        <v>0</v>
      </c>
      <c r="T111" s="216">
        <f t="shared" si="28"/>
        <v>0</v>
      </c>
      <c r="U111" s="220"/>
      <c r="V111" s="221"/>
    </row>
    <row r="112" spans="1:22" s="218" customFormat="1" ht="20.25" hidden="1" customHeight="1">
      <c r="A112" s="228" t="s">
        <v>42</v>
      </c>
      <c r="B112" s="231" t="s">
        <v>317</v>
      </c>
      <c r="C112" s="215">
        <f t="shared" si="32"/>
        <v>831</v>
      </c>
      <c r="D112" s="215">
        <f t="shared" si="33"/>
        <v>696</v>
      </c>
      <c r="E112" s="215">
        <f t="shared" si="33"/>
        <v>135</v>
      </c>
      <c r="F112" s="215">
        <f t="shared" si="29"/>
        <v>0</v>
      </c>
      <c r="G112" s="215">
        <v>0</v>
      </c>
      <c r="H112" s="215">
        <v>0</v>
      </c>
      <c r="I112" s="215">
        <f t="shared" si="30"/>
        <v>831</v>
      </c>
      <c r="J112" s="215">
        <v>696</v>
      </c>
      <c r="K112" s="215">
        <v>135</v>
      </c>
      <c r="L112" s="215">
        <f t="shared" si="24"/>
        <v>0</v>
      </c>
      <c r="M112" s="215">
        <v>0</v>
      </c>
      <c r="N112" s="215">
        <v>0</v>
      </c>
      <c r="O112" s="215">
        <f t="shared" si="26"/>
        <v>831</v>
      </c>
      <c r="P112" s="215">
        <f t="shared" si="27"/>
        <v>696</v>
      </c>
      <c r="Q112" s="215">
        <f t="shared" si="27"/>
        <v>135</v>
      </c>
      <c r="R112" s="216">
        <f t="shared" si="28"/>
        <v>0</v>
      </c>
      <c r="S112" s="216">
        <f t="shared" si="28"/>
        <v>0</v>
      </c>
      <c r="T112" s="216">
        <f t="shared" si="28"/>
        <v>0</v>
      </c>
      <c r="U112" s="220"/>
      <c r="V112" s="221"/>
    </row>
    <row r="113" spans="1:24" s="218" customFormat="1" ht="20.25" hidden="1" customHeight="1">
      <c r="A113" s="228" t="s">
        <v>42</v>
      </c>
      <c r="B113" s="231" t="s">
        <v>318</v>
      </c>
      <c r="C113" s="215">
        <f t="shared" si="32"/>
        <v>831</v>
      </c>
      <c r="D113" s="215">
        <f t="shared" si="33"/>
        <v>696</v>
      </c>
      <c r="E113" s="215">
        <f t="shared" si="33"/>
        <v>135</v>
      </c>
      <c r="F113" s="215">
        <f t="shared" si="29"/>
        <v>0</v>
      </c>
      <c r="G113" s="215">
        <v>0</v>
      </c>
      <c r="H113" s="215">
        <v>0</v>
      </c>
      <c r="I113" s="215">
        <f t="shared" si="30"/>
        <v>831</v>
      </c>
      <c r="J113" s="215">
        <v>696</v>
      </c>
      <c r="K113" s="215">
        <v>135</v>
      </c>
      <c r="L113" s="215">
        <f t="shared" si="24"/>
        <v>0</v>
      </c>
      <c r="M113" s="215">
        <v>0</v>
      </c>
      <c r="N113" s="215">
        <v>0</v>
      </c>
      <c r="O113" s="215">
        <f t="shared" si="26"/>
        <v>831</v>
      </c>
      <c r="P113" s="215">
        <f t="shared" si="27"/>
        <v>696</v>
      </c>
      <c r="Q113" s="215">
        <f t="shared" si="27"/>
        <v>135</v>
      </c>
      <c r="R113" s="216">
        <f t="shared" si="28"/>
        <v>0</v>
      </c>
      <c r="S113" s="216">
        <f t="shared" si="28"/>
        <v>0</v>
      </c>
      <c r="T113" s="216">
        <f t="shared" si="28"/>
        <v>0</v>
      </c>
      <c r="U113" s="220"/>
      <c r="V113" s="221"/>
    </row>
    <row r="114" spans="1:24" s="218" customFormat="1" ht="20.25" hidden="1" customHeight="1">
      <c r="A114" s="228" t="s">
        <v>42</v>
      </c>
      <c r="B114" s="231" t="s">
        <v>319</v>
      </c>
      <c r="C114" s="215">
        <f t="shared" si="32"/>
        <v>831</v>
      </c>
      <c r="D114" s="215">
        <f t="shared" si="33"/>
        <v>696</v>
      </c>
      <c r="E114" s="215">
        <f t="shared" si="33"/>
        <v>135</v>
      </c>
      <c r="F114" s="215">
        <f t="shared" si="29"/>
        <v>0</v>
      </c>
      <c r="G114" s="215">
        <v>0</v>
      </c>
      <c r="H114" s="215">
        <v>0</v>
      </c>
      <c r="I114" s="215">
        <f t="shared" si="30"/>
        <v>831</v>
      </c>
      <c r="J114" s="215">
        <v>696</v>
      </c>
      <c r="K114" s="215">
        <v>135</v>
      </c>
      <c r="L114" s="215">
        <f t="shared" si="24"/>
        <v>0</v>
      </c>
      <c r="M114" s="215">
        <v>0</v>
      </c>
      <c r="N114" s="215">
        <v>0</v>
      </c>
      <c r="O114" s="215">
        <f t="shared" si="26"/>
        <v>831</v>
      </c>
      <c r="P114" s="215">
        <f t="shared" si="27"/>
        <v>696</v>
      </c>
      <c r="Q114" s="215">
        <f t="shared" si="27"/>
        <v>135</v>
      </c>
      <c r="R114" s="216">
        <f t="shared" si="28"/>
        <v>0</v>
      </c>
      <c r="S114" s="216">
        <f t="shared" si="28"/>
        <v>0</v>
      </c>
      <c r="T114" s="216">
        <f t="shared" si="28"/>
        <v>0</v>
      </c>
      <c r="U114" s="220"/>
      <c r="V114" s="221"/>
    </row>
    <row r="115" spans="1:24" s="218" customFormat="1" ht="20.25" hidden="1" customHeight="1">
      <c r="A115" s="228" t="s">
        <v>42</v>
      </c>
      <c r="B115" s="231" t="s">
        <v>320</v>
      </c>
      <c r="C115" s="215">
        <f t="shared" si="32"/>
        <v>831</v>
      </c>
      <c r="D115" s="215">
        <f t="shared" si="33"/>
        <v>696</v>
      </c>
      <c r="E115" s="215">
        <f t="shared" si="33"/>
        <v>135</v>
      </c>
      <c r="F115" s="215">
        <f t="shared" si="29"/>
        <v>0</v>
      </c>
      <c r="G115" s="215">
        <v>0</v>
      </c>
      <c r="H115" s="215">
        <v>0</v>
      </c>
      <c r="I115" s="215">
        <f t="shared" si="30"/>
        <v>831</v>
      </c>
      <c r="J115" s="215">
        <v>696</v>
      </c>
      <c r="K115" s="215">
        <v>135</v>
      </c>
      <c r="L115" s="215">
        <f t="shared" si="24"/>
        <v>806</v>
      </c>
      <c r="M115" s="215">
        <v>696</v>
      </c>
      <c r="N115" s="215">
        <v>110</v>
      </c>
      <c r="O115" s="215">
        <f t="shared" si="26"/>
        <v>25</v>
      </c>
      <c r="P115" s="215">
        <f t="shared" si="27"/>
        <v>0</v>
      </c>
      <c r="Q115" s="215">
        <f t="shared" si="27"/>
        <v>25</v>
      </c>
      <c r="R115" s="216">
        <f t="shared" si="28"/>
        <v>0.96991576413959091</v>
      </c>
      <c r="S115" s="216">
        <f t="shared" si="28"/>
        <v>1</v>
      </c>
      <c r="T115" s="216">
        <f t="shared" si="28"/>
        <v>0.81481481481481477</v>
      </c>
      <c r="U115" s="220"/>
      <c r="V115" s="221"/>
    </row>
    <row r="116" spans="1:24" s="218" customFormat="1" ht="20.25" hidden="1" customHeight="1">
      <c r="A116" s="228" t="s">
        <v>42</v>
      </c>
      <c r="B116" s="231" t="s">
        <v>321</v>
      </c>
      <c r="C116" s="215">
        <f t="shared" si="32"/>
        <v>831</v>
      </c>
      <c r="D116" s="215">
        <f t="shared" si="33"/>
        <v>696</v>
      </c>
      <c r="E116" s="215">
        <f t="shared" si="33"/>
        <v>135</v>
      </c>
      <c r="F116" s="215">
        <f t="shared" si="29"/>
        <v>0</v>
      </c>
      <c r="G116" s="215">
        <v>0</v>
      </c>
      <c r="H116" s="215">
        <v>0</v>
      </c>
      <c r="I116" s="215">
        <f t="shared" si="30"/>
        <v>831</v>
      </c>
      <c r="J116" s="215">
        <v>696</v>
      </c>
      <c r="K116" s="215">
        <v>135</v>
      </c>
      <c r="L116" s="215">
        <f t="shared" si="24"/>
        <v>0</v>
      </c>
      <c r="M116" s="215">
        <v>0</v>
      </c>
      <c r="N116" s="215">
        <v>0</v>
      </c>
      <c r="O116" s="215">
        <f t="shared" si="26"/>
        <v>831</v>
      </c>
      <c r="P116" s="215">
        <f t="shared" si="27"/>
        <v>696</v>
      </c>
      <c r="Q116" s="215">
        <f t="shared" si="27"/>
        <v>135</v>
      </c>
      <c r="R116" s="216">
        <f t="shared" si="28"/>
        <v>0</v>
      </c>
      <c r="S116" s="216">
        <f t="shared" si="28"/>
        <v>0</v>
      </c>
      <c r="T116" s="216">
        <f t="shared" si="28"/>
        <v>0</v>
      </c>
      <c r="U116" s="220"/>
      <c r="V116" s="221"/>
    </row>
    <row r="117" spans="1:24" s="218" customFormat="1" ht="20.25" hidden="1" customHeight="1">
      <c r="A117" s="228" t="s">
        <v>42</v>
      </c>
      <c r="B117" s="231" t="s">
        <v>322</v>
      </c>
      <c r="C117" s="215">
        <f t="shared" si="32"/>
        <v>831</v>
      </c>
      <c r="D117" s="215">
        <f t="shared" si="33"/>
        <v>696</v>
      </c>
      <c r="E117" s="215">
        <f t="shared" si="33"/>
        <v>135</v>
      </c>
      <c r="F117" s="215">
        <f t="shared" si="29"/>
        <v>0</v>
      </c>
      <c r="G117" s="215">
        <v>0</v>
      </c>
      <c r="H117" s="215">
        <v>0</v>
      </c>
      <c r="I117" s="215">
        <f t="shared" si="30"/>
        <v>831</v>
      </c>
      <c r="J117" s="215">
        <v>696</v>
      </c>
      <c r="K117" s="215">
        <v>135</v>
      </c>
      <c r="L117" s="215">
        <f t="shared" si="24"/>
        <v>0</v>
      </c>
      <c r="M117" s="215">
        <v>0</v>
      </c>
      <c r="N117" s="215">
        <v>0</v>
      </c>
      <c r="O117" s="215">
        <f t="shared" si="26"/>
        <v>831</v>
      </c>
      <c r="P117" s="215">
        <f t="shared" si="27"/>
        <v>696</v>
      </c>
      <c r="Q117" s="215">
        <f t="shared" si="27"/>
        <v>135</v>
      </c>
      <c r="R117" s="216">
        <f t="shared" si="28"/>
        <v>0</v>
      </c>
      <c r="S117" s="216">
        <f t="shared" si="28"/>
        <v>0</v>
      </c>
      <c r="T117" s="216">
        <f t="shared" si="28"/>
        <v>0</v>
      </c>
      <c r="U117" s="220"/>
      <c r="V117" s="221"/>
    </row>
    <row r="118" spans="1:24" s="218" customFormat="1" ht="20.25" hidden="1" customHeight="1">
      <c r="A118" s="228" t="s">
        <v>42</v>
      </c>
      <c r="B118" s="231" t="s">
        <v>323</v>
      </c>
      <c r="C118" s="215">
        <f t="shared" si="32"/>
        <v>831</v>
      </c>
      <c r="D118" s="215">
        <f t="shared" si="33"/>
        <v>696</v>
      </c>
      <c r="E118" s="215">
        <f t="shared" si="33"/>
        <v>135</v>
      </c>
      <c r="F118" s="215">
        <f t="shared" si="29"/>
        <v>0</v>
      </c>
      <c r="G118" s="215">
        <v>0</v>
      </c>
      <c r="H118" s="215">
        <v>0</v>
      </c>
      <c r="I118" s="215">
        <f t="shared" si="30"/>
        <v>831</v>
      </c>
      <c r="J118" s="215">
        <v>696</v>
      </c>
      <c r="K118" s="215">
        <v>135</v>
      </c>
      <c r="L118" s="215">
        <f t="shared" si="24"/>
        <v>0</v>
      </c>
      <c r="M118" s="215">
        <v>0</v>
      </c>
      <c r="N118" s="215">
        <v>0</v>
      </c>
      <c r="O118" s="215">
        <f t="shared" si="26"/>
        <v>831</v>
      </c>
      <c r="P118" s="215">
        <f t="shared" si="27"/>
        <v>696</v>
      </c>
      <c r="Q118" s="215">
        <f t="shared" si="27"/>
        <v>135</v>
      </c>
      <c r="R118" s="216">
        <f t="shared" si="28"/>
        <v>0</v>
      </c>
      <c r="S118" s="216">
        <f t="shared" si="28"/>
        <v>0</v>
      </c>
      <c r="T118" s="216">
        <f t="shared" si="28"/>
        <v>0</v>
      </c>
      <c r="U118" s="220"/>
      <c r="V118" s="221"/>
    </row>
    <row r="119" spans="1:24" s="218" customFormat="1" ht="20.25" hidden="1" customHeight="1">
      <c r="A119" s="228" t="s">
        <v>42</v>
      </c>
      <c r="B119" s="231" t="s">
        <v>324</v>
      </c>
      <c r="C119" s="215">
        <f t="shared" si="32"/>
        <v>2831</v>
      </c>
      <c r="D119" s="215">
        <f t="shared" si="33"/>
        <v>2696</v>
      </c>
      <c r="E119" s="215">
        <f t="shared" si="33"/>
        <v>135</v>
      </c>
      <c r="F119" s="215">
        <f t="shared" si="29"/>
        <v>0</v>
      </c>
      <c r="G119" s="215">
        <v>0</v>
      </c>
      <c r="H119" s="215">
        <v>0</v>
      </c>
      <c r="I119" s="215">
        <f t="shared" si="30"/>
        <v>2831</v>
      </c>
      <c r="J119" s="215">
        <v>2696</v>
      </c>
      <c r="K119" s="215">
        <v>135</v>
      </c>
      <c r="L119" s="215">
        <f t="shared" si="24"/>
        <v>696</v>
      </c>
      <c r="M119" s="215">
        <v>696</v>
      </c>
      <c r="N119" s="215">
        <v>0</v>
      </c>
      <c r="O119" s="215">
        <f t="shared" si="26"/>
        <v>2135</v>
      </c>
      <c r="P119" s="215">
        <f t="shared" si="27"/>
        <v>2000</v>
      </c>
      <c r="Q119" s="215">
        <f t="shared" si="27"/>
        <v>135</v>
      </c>
      <c r="R119" s="216">
        <f t="shared" si="28"/>
        <v>0.2458495231367008</v>
      </c>
      <c r="S119" s="216">
        <f t="shared" si="28"/>
        <v>0.25816023738872401</v>
      </c>
      <c r="T119" s="216">
        <f t="shared" si="28"/>
        <v>0</v>
      </c>
      <c r="U119" s="220"/>
      <c r="V119" s="221"/>
    </row>
    <row r="120" spans="1:24" s="218" customFormat="1" ht="20.25" hidden="1" customHeight="1">
      <c r="A120" s="228" t="s">
        <v>42</v>
      </c>
      <c r="B120" s="231" t="s">
        <v>325</v>
      </c>
      <c r="C120" s="215">
        <f t="shared" si="32"/>
        <v>2831</v>
      </c>
      <c r="D120" s="215">
        <f t="shared" si="33"/>
        <v>2696</v>
      </c>
      <c r="E120" s="215">
        <f t="shared" si="33"/>
        <v>135</v>
      </c>
      <c r="F120" s="215">
        <f t="shared" si="29"/>
        <v>0</v>
      </c>
      <c r="G120" s="215">
        <v>0</v>
      </c>
      <c r="H120" s="215">
        <v>0</v>
      </c>
      <c r="I120" s="215">
        <f t="shared" si="30"/>
        <v>2831</v>
      </c>
      <c r="J120" s="215">
        <v>2696</v>
      </c>
      <c r="K120" s="215">
        <v>135</v>
      </c>
      <c r="L120" s="215">
        <f t="shared" si="24"/>
        <v>0</v>
      </c>
      <c r="M120" s="215">
        <v>0</v>
      </c>
      <c r="N120" s="215">
        <v>0</v>
      </c>
      <c r="O120" s="215">
        <f t="shared" si="26"/>
        <v>2831</v>
      </c>
      <c r="P120" s="215">
        <f t="shared" si="27"/>
        <v>2696</v>
      </c>
      <c r="Q120" s="215">
        <f t="shared" si="27"/>
        <v>135</v>
      </c>
      <c r="R120" s="216">
        <f t="shared" si="28"/>
        <v>0</v>
      </c>
      <c r="S120" s="216">
        <f t="shared" si="28"/>
        <v>0</v>
      </c>
      <c r="T120" s="216">
        <f t="shared" si="28"/>
        <v>0</v>
      </c>
      <c r="U120" s="220"/>
      <c r="V120" s="221"/>
    </row>
    <row r="121" spans="1:24" s="218" customFormat="1" ht="20.25" hidden="1" customHeight="1">
      <c r="A121" s="228" t="s">
        <v>42</v>
      </c>
      <c r="B121" s="231" t="s">
        <v>326</v>
      </c>
      <c r="C121" s="215">
        <f t="shared" si="32"/>
        <v>1831</v>
      </c>
      <c r="D121" s="215">
        <f t="shared" si="33"/>
        <v>1696</v>
      </c>
      <c r="E121" s="215">
        <f t="shared" si="33"/>
        <v>135</v>
      </c>
      <c r="F121" s="215">
        <f t="shared" si="29"/>
        <v>0</v>
      </c>
      <c r="G121" s="215">
        <v>0</v>
      </c>
      <c r="H121" s="215">
        <v>0</v>
      </c>
      <c r="I121" s="215">
        <f t="shared" si="30"/>
        <v>1831</v>
      </c>
      <c r="J121" s="215">
        <v>1696</v>
      </c>
      <c r="K121" s="215">
        <v>135</v>
      </c>
      <c r="L121" s="215">
        <f t="shared" si="24"/>
        <v>1000</v>
      </c>
      <c r="M121" s="215">
        <v>1000</v>
      </c>
      <c r="N121" s="215">
        <v>0</v>
      </c>
      <c r="O121" s="215">
        <f t="shared" si="26"/>
        <v>831</v>
      </c>
      <c r="P121" s="215">
        <f t="shared" si="27"/>
        <v>696</v>
      </c>
      <c r="Q121" s="215">
        <f t="shared" si="27"/>
        <v>135</v>
      </c>
      <c r="R121" s="216">
        <f t="shared" si="28"/>
        <v>0.54614964500273078</v>
      </c>
      <c r="S121" s="216">
        <f t="shared" si="28"/>
        <v>0.589622641509434</v>
      </c>
      <c r="T121" s="216">
        <f t="shared" si="28"/>
        <v>0</v>
      </c>
      <c r="U121" s="220"/>
      <c r="V121" s="221"/>
    </row>
    <row r="122" spans="1:24" s="218" customFormat="1" ht="20.25" hidden="1" customHeight="1">
      <c r="A122" s="228" t="s">
        <v>42</v>
      </c>
      <c r="B122" s="231" t="s">
        <v>327</v>
      </c>
      <c r="C122" s="215">
        <f t="shared" si="32"/>
        <v>831</v>
      </c>
      <c r="D122" s="215">
        <f t="shared" si="33"/>
        <v>696</v>
      </c>
      <c r="E122" s="215">
        <f t="shared" si="33"/>
        <v>135</v>
      </c>
      <c r="F122" s="215">
        <f t="shared" si="29"/>
        <v>0</v>
      </c>
      <c r="G122" s="215">
        <v>0</v>
      </c>
      <c r="H122" s="215">
        <v>0</v>
      </c>
      <c r="I122" s="215">
        <f t="shared" si="30"/>
        <v>831</v>
      </c>
      <c r="J122" s="215">
        <v>696</v>
      </c>
      <c r="K122" s="215">
        <v>135</v>
      </c>
      <c r="L122" s="215">
        <f t="shared" si="24"/>
        <v>831</v>
      </c>
      <c r="M122" s="215">
        <v>696</v>
      </c>
      <c r="N122" s="215">
        <v>135</v>
      </c>
      <c r="O122" s="215">
        <f t="shared" si="26"/>
        <v>0</v>
      </c>
      <c r="P122" s="215">
        <f t="shared" si="27"/>
        <v>0</v>
      </c>
      <c r="Q122" s="215">
        <f t="shared" si="27"/>
        <v>0</v>
      </c>
      <c r="R122" s="216">
        <f t="shared" si="28"/>
        <v>1</v>
      </c>
      <c r="S122" s="216">
        <f t="shared" si="28"/>
        <v>1</v>
      </c>
      <c r="T122" s="216">
        <f t="shared" si="28"/>
        <v>1</v>
      </c>
      <c r="U122" s="220"/>
      <c r="V122" s="221"/>
    </row>
    <row r="123" spans="1:24" s="218" customFormat="1" ht="20.25" hidden="1" customHeight="1">
      <c r="A123" s="228" t="s">
        <v>42</v>
      </c>
      <c r="B123" s="231" t="s">
        <v>328</v>
      </c>
      <c r="C123" s="215">
        <f t="shared" si="32"/>
        <v>2831</v>
      </c>
      <c r="D123" s="215">
        <f t="shared" si="33"/>
        <v>2696</v>
      </c>
      <c r="E123" s="215">
        <f t="shared" si="33"/>
        <v>135</v>
      </c>
      <c r="F123" s="215">
        <f t="shared" si="29"/>
        <v>0</v>
      </c>
      <c r="G123" s="215">
        <v>0</v>
      </c>
      <c r="H123" s="215">
        <v>0</v>
      </c>
      <c r="I123" s="215">
        <f t="shared" si="30"/>
        <v>2831</v>
      </c>
      <c r="J123" s="215">
        <v>2696</v>
      </c>
      <c r="K123" s="215">
        <v>135</v>
      </c>
      <c r="L123" s="215">
        <f t="shared" si="24"/>
        <v>2000</v>
      </c>
      <c r="M123" s="215">
        <v>2000</v>
      </c>
      <c r="N123" s="215">
        <v>0</v>
      </c>
      <c r="O123" s="215">
        <f t="shared" si="26"/>
        <v>831</v>
      </c>
      <c r="P123" s="215">
        <f t="shared" si="27"/>
        <v>696</v>
      </c>
      <c r="Q123" s="215">
        <f t="shared" si="27"/>
        <v>135</v>
      </c>
      <c r="R123" s="216">
        <f t="shared" si="28"/>
        <v>0.70646414694454251</v>
      </c>
      <c r="S123" s="216">
        <f t="shared" si="28"/>
        <v>0.74183976261127593</v>
      </c>
      <c r="T123" s="216">
        <f t="shared" si="28"/>
        <v>0</v>
      </c>
      <c r="U123" s="220"/>
      <c r="V123" s="221"/>
    </row>
    <row r="124" spans="1:24" s="218" customFormat="1" ht="20.25" hidden="1" customHeight="1">
      <c r="A124" s="228" t="s">
        <v>42</v>
      </c>
      <c r="B124" s="231" t="s">
        <v>329</v>
      </c>
      <c r="C124" s="215">
        <f t="shared" si="32"/>
        <v>1331</v>
      </c>
      <c r="D124" s="215">
        <f t="shared" si="33"/>
        <v>1196</v>
      </c>
      <c r="E124" s="215">
        <f t="shared" si="33"/>
        <v>135</v>
      </c>
      <c r="F124" s="215">
        <f t="shared" si="29"/>
        <v>0</v>
      </c>
      <c r="G124" s="215">
        <v>0</v>
      </c>
      <c r="H124" s="215">
        <v>0</v>
      </c>
      <c r="I124" s="215">
        <f t="shared" si="30"/>
        <v>1331</v>
      </c>
      <c r="J124" s="215">
        <v>1196</v>
      </c>
      <c r="K124" s="215">
        <v>135</v>
      </c>
      <c r="L124" s="215">
        <f t="shared" si="24"/>
        <v>1196</v>
      </c>
      <c r="M124" s="215">
        <v>1196</v>
      </c>
      <c r="N124" s="215">
        <v>0</v>
      </c>
      <c r="O124" s="215">
        <f t="shared" si="26"/>
        <v>135</v>
      </c>
      <c r="P124" s="215">
        <f t="shared" si="27"/>
        <v>0</v>
      </c>
      <c r="Q124" s="215">
        <f t="shared" si="27"/>
        <v>135</v>
      </c>
      <c r="R124" s="216">
        <f t="shared" si="28"/>
        <v>0.89857250187828697</v>
      </c>
      <c r="S124" s="216">
        <f t="shared" si="28"/>
        <v>1</v>
      </c>
      <c r="T124" s="216">
        <f t="shared" si="28"/>
        <v>0</v>
      </c>
      <c r="U124" s="220"/>
      <c r="V124" s="221"/>
    </row>
    <row r="125" spans="1:24" s="218" customFormat="1" ht="20.25" hidden="1" customHeight="1">
      <c r="A125" s="228" t="s">
        <v>42</v>
      </c>
      <c r="B125" s="231" t="s">
        <v>330</v>
      </c>
      <c r="C125" s="215">
        <f t="shared" si="32"/>
        <v>1331</v>
      </c>
      <c r="D125" s="215">
        <f t="shared" si="33"/>
        <v>1196</v>
      </c>
      <c r="E125" s="215">
        <f t="shared" si="33"/>
        <v>135</v>
      </c>
      <c r="F125" s="215">
        <f t="shared" si="29"/>
        <v>0</v>
      </c>
      <c r="G125" s="215">
        <v>0</v>
      </c>
      <c r="H125" s="215">
        <v>0</v>
      </c>
      <c r="I125" s="215">
        <f t="shared" si="30"/>
        <v>1331</v>
      </c>
      <c r="J125" s="215">
        <v>1196</v>
      </c>
      <c r="K125" s="215">
        <v>135</v>
      </c>
      <c r="L125" s="215">
        <f t="shared" si="24"/>
        <v>500</v>
      </c>
      <c r="M125" s="215">
        <v>500</v>
      </c>
      <c r="N125" s="215">
        <v>0</v>
      </c>
      <c r="O125" s="215">
        <f t="shared" si="26"/>
        <v>831</v>
      </c>
      <c r="P125" s="215">
        <f t="shared" si="27"/>
        <v>696</v>
      </c>
      <c r="Q125" s="215">
        <f t="shared" si="27"/>
        <v>135</v>
      </c>
      <c r="R125" s="216">
        <f t="shared" si="28"/>
        <v>0.37565740045078888</v>
      </c>
      <c r="S125" s="216">
        <f t="shared" si="28"/>
        <v>0.41806020066889632</v>
      </c>
      <c r="T125" s="216">
        <f t="shared" si="28"/>
        <v>0</v>
      </c>
      <c r="U125" s="220"/>
      <c r="V125" s="221"/>
    </row>
    <row r="126" spans="1:24" s="230" customFormat="1" ht="20.25" customHeight="1">
      <c r="A126" s="228">
        <v>6</v>
      </c>
      <c r="B126" s="233" t="s">
        <v>68</v>
      </c>
      <c r="C126" s="225">
        <f>SUM(C127:C148)</f>
        <v>26456</v>
      </c>
      <c r="D126" s="225">
        <f t="shared" ref="D126:Q126" si="34">SUM(D127:D148)</f>
        <v>21136</v>
      </c>
      <c r="E126" s="225">
        <f t="shared" si="34"/>
        <v>5320</v>
      </c>
      <c r="F126" s="226">
        <f t="shared" si="34"/>
        <v>0</v>
      </c>
      <c r="G126" s="226">
        <f t="shared" si="34"/>
        <v>0</v>
      </c>
      <c r="H126" s="226">
        <f t="shared" si="34"/>
        <v>0</v>
      </c>
      <c r="I126" s="226">
        <f t="shared" si="34"/>
        <v>26456</v>
      </c>
      <c r="J126" s="226">
        <f t="shared" si="34"/>
        <v>21136</v>
      </c>
      <c r="K126" s="226">
        <f t="shared" si="34"/>
        <v>5320</v>
      </c>
      <c r="L126" s="225">
        <f t="shared" si="34"/>
        <v>13009.3</v>
      </c>
      <c r="M126" s="225">
        <f t="shared" si="34"/>
        <v>12179</v>
      </c>
      <c r="N126" s="225">
        <f t="shared" si="34"/>
        <v>830.3</v>
      </c>
      <c r="O126" s="225">
        <f t="shared" si="34"/>
        <v>13446.7</v>
      </c>
      <c r="P126" s="225">
        <f t="shared" si="34"/>
        <v>8957</v>
      </c>
      <c r="Q126" s="225">
        <f t="shared" si="34"/>
        <v>4489.7</v>
      </c>
      <c r="R126" s="227">
        <f t="shared" si="28"/>
        <v>0.49173344420925308</v>
      </c>
      <c r="S126" s="227">
        <f t="shared" si="28"/>
        <v>0.57622066616199852</v>
      </c>
      <c r="T126" s="227">
        <f t="shared" si="28"/>
        <v>0.15607142857142856</v>
      </c>
      <c r="U126" s="228"/>
      <c r="V126" s="205" t="s">
        <v>1</v>
      </c>
      <c r="W126" s="229"/>
      <c r="X126" s="229"/>
    </row>
    <row r="127" spans="1:24" s="218" customFormat="1" ht="20.25" hidden="1" customHeight="1">
      <c r="A127" s="228" t="s">
        <v>42</v>
      </c>
      <c r="B127" s="231" t="s">
        <v>242</v>
      </c>
      <c r="C127" s="215">
        <f t="shared" si="32"/>
        <v>1490</v>
      </c>
      <c r="D127" s="215">
        <f t="shared" si="33"/>
        <v>0</v>
      </c>
      <c r="E127" s="215">
        <f t="shared" si="33"/>
        <v>1490</v>
      </c>
      <c r="F127" s="215">
        <f t="shared" si="29"/>
        <v>0</v>
      </c>
      <c r="G127" s="215">
        <v>0</v>
      </c>
      <c r="H127" s="215">
        <v>0</v>
      </c>
      <c r="I127" s="215">
        <f t="shared" si="30"/>
        <v>1490</v>
      </c>
      <c r="J127" s="215">
        <v>0</v>
      </c>
      <c r="K127" s="215">
        <v>1490</v>
      </c>
      <c r="L127" s="215">
        <f t="shared" si="24"/>
        <v>440.3</v>
      </c>
      <c r="M127" s="215">
        <v>0</v>
      </c>
      <c r="N127" s="215">
        <v>440.3</v>
      </c>
      <c r="O127" s="215">
        <f t="shared" si="26"/>
        <v>1049.7</v>
      </c>
      <c r="P127" s="215">
        <f t="shared" si="27"/>
        <v>0</v>
      </c>
      <c r="Q127" s="215">
        <f t="shared" si="27"/>
        <v>1049.7</v>
      </c>
      <c r="R127" s="216">
        <f t="shared" si="28"/>
        <v>0.29550335570469799</v>
      </c>
      <c r="S127" s="216" t="e">
        <f t="shared" si="28"/>
        <v>#DIV/0!</v>
      </c>
      <c r="T127" s="216">
        <f t="shared" si="28"/>
        <v>0.29550335570469799</v>
      </c>
      <c r="U127" s="220"/>
      <c r="V127" s="221"/>
      <c r="W127" s="232"/>
      <c r="X127" s="232"/>
    </row>
    <row r="128" spans="1:24" s="218" customFormat="1" ht="20.25" hidden="1" customHeight="1">
      <c r="A128" s="228" t="s">
        <v>42</v>
      </c>
      <c r="B128" s="231" t="s">
        <v>331</v>
      </c>
      <c r="C128" s="215">
        <f t="shared" si="32"/>
        <v>826</v>
      </c>
      <c r="D128" s="215">
        <f t="shared" si="33"/>
        <v>696</v>
      </c>
      <c r="E128" s="215">
        <f t="shared" si="33"/>
        <v>130</v>
      </c>
      <c r="F128" s="215">
        <f t="shared" si="29"/>
        <v>0</v>
      </c>
      <c r="G128" s="215">
        <v>0</v>
      </c>
      <c r="H128" s="215">
        <v>0</v>
      </c>
      <c r="I128" s="215">
        <f t="shared" si="30"/>
        <v>826</v>
      </c>
      <c r="J128" s="215">
        <v>696</v>
      </c>
      <c r="K128" s="215">
        <v>130</v>
      </c>
      <c r="L128" s="215">
        <f t="shared" si="24"/>
        <v>0</v>
      </c>
      <c r="M128" s="215">
        <v>0</v>
      </c>
      <c r="N128" s="215">
        <v>0</v>
      </c>
      <c r="O128" s="215">
        <f t="shared" si="26"/>
        <v>826</v>
      </c>
      <c r="P128" s="215">
        <f t="shared" si="27"/>
        <v>696</v>
      </c>
      <c r="Q128" s="215">
        <f t="shared" si="27"/>
        <v>130</v>
      </c>
      <c r="R128" s="216">
        <f t="shared" si="28"/>
        <v>0</v>
      </c>
      <c r="S128" s="216">
        <f t="shared" si="28"/>
        <v>0</v>
      </c>
      <c r="T128" s="216">
        <f t="shared" si="28"/>
        <v>0</v>
      </c>
      <c r="U128" s="220"/>
      <c r="V128" s="221"/>
    </row>
    <row r="129" spans="1:22" s="218" customFormat="1" ht="20.25" hidden="1" customHeight="1">
      <c r="A129" s="228" t="s">
        <v>42</v>
      </c>
      <c r="B129" s="231" t="s">
        <v>332</v>
      </c>
      <c r="C129" s="215">
        <f t="shared" si="32"/>
        <v>3030</v>
      </c>
      <c r="D129" s="215">
        <f t="shared" si="33"/>
        <v>2900</v>
      </c>
      <c r="E129" s="215">
        <f t="shared" si="33"/>
        <v>130</v>
      </c>
      <c r="F129" s="215">
        <f t="shared" si="29"/>
        <v>0</v>
      </c>
      <c r="G129" s="215">
        <v>0</v>
      </c>
      <c r="H129" s="215">
        <v>0</v>
      </c>
      <c r="I129" s="215">
        <f t="shared" si="30"/>
        <v>3030</v>
      </c>
      <c r="J129" s="215">
        <v>2900</v>
      </c>
      <c r="K129" s="215">
        <v>130</v>
      </c>
      <c r="L129" s="215">
        <f t="shared" si="24"/>
        <v>1959</v>
      </c>
      <c r="M129" s="215">
        <v>1959</v>
      </c>
      <c r="N129" s="215">
        <v>0</v>
      </c>
      <c r="O129" s="215">
        <f t="shared" si="26"/>
        <v>1071</v>
      </c>
      <c r="P129" s="215">
        <f t="shared" si="27"/>
        <v>941</v>
      </c>
      <c r="Q129" s="215">
        <f t="shared" si="27"/>
        <v>130</v>
      </c>
      <c r="R129" s="216">
        <f t="shared" si="28"/>
        <v>0.64653465346534655</v>
      </c>
      <c r="S129" s="216">
        <f t="shared" si="28"/>
        <v>0.67551724137931035</v>
      </c>
      <c r="T129" s="216">
        <f t="shared" si="28"/>
        <v>0</v>
      </c>
      <c r="U129" s="220"/>
      <c r="V129" s="221"/>
    </row>
    <row r="130" spans="1:22" s="218" customFormat="1" ht="20.25" hidden="1" customHeight="1">
      <c r="A130" s="228" t="s">
        <v>42</v>
      </c>
      <c r="B130" s="231" t="s">
        <v>333</v>
      </c>
      <c r="C130" s="215">
        <f t="shared" si="32"/>
        <v>1150</v>
      </c>
      <c r="D130" s="215">
        <f t="shared" si="33"/>
        <v>900</v>
      </c>
      <c r="E130" s="215">
        <f t="shared" si="33"/>
        <v>250</v>
      </c>
      <c r="F130" s="215">
        <f t="shared" si="29"/>
        <v>0</v>
      </c>
      <c r="G130" s="215">
        <v>0</v>
      </c>
      <c r="H130" s="215">
        <v>0</v>
      </c>
      <c r="I130" s="215">
        <f t="shared" si="30"/>
        <v>1150</v>
      </c>
      <c r="J130" s="215">
        <v>900</v>
      </c>
      <c r="K130" s="215">
        <v>250</v>
      </c>
      <c r="L130" s="215">
        <f t="shared" si="24"/>
        <v>0</v>
      </c>
      <c r="M130" s="215">
        <v>0</v>
      </c>
      <c r="N130" s="215">
        <v>0</v>
      </c>
      <c r="O130" s="215">
        <f t="shared" si="26"/>
        <v>1150</v>
      </c>
      <c r="P130" s="215">
        <f t="shared" si="27"/>
        <v>900</v>
      </c>
      <c r="Q130" s="215">
        <f t="shared" si="27"/>
        <v>250</v>
      </c>
      <c r="R130" s="216">
        <f t="shared" si="28"/>
        <v>0</v>
      </c>
      <c r="S130" s="216">
        <f t="shared" si="28"/>
        <v>0</v>
      </c>
      <c r="T130" s="216">
        <f t="shared" si="28"/>
        <v>0</v>
      </c>
      <c r="U130" s="220"/>
      <c r="V130" s="221"/>
    </row>
    <row r="131" spans="1:22" s="218" customFormat="1" ht="20.25" hidden="1" customHeight="1">
      <c r="A131" s="228" t="s">
        <v>42</v>
      </c>
      <c r="B131" s="231" t="s">
        <v>334</v>
      </c>
      <c r="C131" s="215">
        <f t="shared" si="32"/>
        <v>826</v>
      </c>
      <c r="D131" s="215">
        <f t="shared" si="33"/>
        <v>696</v>
      </c>
      <c r="E131" s="215">
        <f t="shared" si="33"/>
        <v>130</v>
      </c>
      <c r="F131" s="215">
        <f t="shared" si="29"/>
        <v>0</v>
      </c>
      <c r="G131" s="215">
        <v>0</v>
      </c>
      <c r="H131" s="215">
        <v>0</v>
      </c>
      <c r="I131" s="215">
        <f t="shared" si="30"/>
        <v>826</v>
      </c>
      <c r="J131" s="215">
        <v>696</v>
      </c>
      <c r="K131" s="215">
        <v>130</v>
      </c>
      <c r="L131" s="215">
        <f t="shared" si="24"/>
        <v>826</v>
      </c>
      <c r="M131" s="215">
        <v>696</v>
      </c>
      <c r="N131" s="215">
        <v>130</v>
      </c>
      <c r="O131" s="215">
        <f t="shared" si="26"/>
        <v>0</v>
      </c>
      <c r="P131" s="215">
        <f t="shared" si="27"/>
        <v>0</v>
      </c>
      <c r="Q131" s="215">
        <f t="shared" si="27"/>
        <v>0</v>
      </c>
      <c r="R131" s="216">
        <f t="shared" si="28"/>
        <v>1</v>
      </c>
      <c r="S131" s="216">
        <f t="shared" si="28"/>
        <v>1</v>
      </c>
      <c r="T131" s="216">
        <f t="shared" si="28"/>
        <v>1</v>
      </c>
      <c r="U131" s="220"/>
      <c r="V131" s="221"/>
    </row>
    <row r="132" spans="1:22" s="218" customFormat="1" ht="20.25" hidden="1" customHeight="1">
      <c r="A132" s="228" t="s">
        <v>42</v>
      </c>
      <c r="B132" s="231" t="s">
        <v>335</v>
      </c>
      <c r="C132" s="215">
        <f t="shared" si="32"/>
        <v>826</v>
      </c>
      <c r="D132" s="215">
        <f t="shared" si="33"/>
        <v>696</v>
      </c>
      <c r="E132" s="215">
        <f t="shared" si="33"/>
        <v>130</v>
      </c>
      <c r="F132" s="215">
        <f t="shared" si="29"/>
        <v>0</v>
      </c>
      <c r="G132" s="215">
        <v>0</v>
      </c>
      <c r="H132" s="215">
        <v>0</v>
      </c>
      <c r="I132" s="215">
        <f t="shared" si="30"/>
        <v>826</v>
      </c>
      <c r="J132" s="215">
        <v>696</v>
      </c>
      <c r="K132" s="215">
        <v>130</v>
      </c>
      <c r="L132" s="215">
        <f t="shared" si="24"/>
        <v>0</v>
      </c>
      <c r="M132" s="215">
        <v>0</v>
      </c>
      <c r="N132" s="215">
        <v>0</v>
      </c>
      <c r="O132" s="215">
        <f t="shared" si="26"/>
        <v>826</v>
      </c>
      <c r="P132" s="215">
        <f t="shared" si="27"/>
        <v>696</v>
      </c>
      <c r="Q132" s="215">
        <f t="shared" si="27"/>
        <v>130</v>
      </c>
      <c r="R132" s="216">
        <f t="shared" si="28"/>
        <v>0</v>
      </c>
      <c r="S132" s="216">
        <f t="shared" si="28"/>
        <v>0</v>
      </c>
      <c r="T132" s="216">
        <f t="shared" si="28"/>
        <v>0</v>
      </c>
      <c r="U132" s="220"/>
      <c r="V132" s="221"/>
    </row>
    <row r="133" spans="1:22" s="218" customFormat="1" ht="20.25" hidden="1" customHeight="1">
      <c r="A133" s="228" t="s">
        <v>42</v>
      </c>
      <c r="B133" s="231" t="s">
        <v>336</v>
      </c>
      <c r="C133" s="215">
        <f t="shared" si="32"/>
        <v>1326</v>
      </c>
      <c r="D133" s="215">
        <f t="shared" si="33"/>
        <v>1196</v>
      </c>
      <c r="E133" s="215">
        <f t="shared" si="33"/>
        <v>130</v>
      </c>
      <c r="F133" s="215">
        <f t="shared" si="29"/>
        <v>0</v>
      </c>
      <c r="G133" s="215">
        <v>0</v>
      </c>
      <c r="H133" s="215">
        <v>0</v>
      </c>
      <c r="I133" s="215">
        <f t="shared" si="30"/>
        <v>1326</v>
      </c>
      <c r="J133" s="215">
        <v>1196</v>
      </c>
      <c r="K133" s="215">
        <v>130</v>
      </c>
      <c r="L133" s="215">
        <f t="shared" si="24"/>
        <v>1196</v>
      </c>
      <c r="M133" s="215">
        <v>1196</v>
      </c>
      <c r="N133" s="215">
        <v>0</v>
      </c>
      <c r="O133" s="215">
        <f t="shared" si="26"/>
        <v>130</v>
      </c>
      <c r="P133" s="215">
        <f t="shared" si="27"/>
        <v>0</v>
      </c>
      <c r="Q133" s="215">
        <f t="shared" si="27"/>
        <v>130</v>
      </c>
      <c r="R133" s="216">
        <f t="shared" si="28"/>
        <v>0.90196078431372551</v>
      </c>
      <c r="S133" s="216">
        <f t="shared" si="28"/>
        <v>1</v>
      </c>
      <c r="T133" s="216">
        <f t="shared" si="28"/>
        <v>0</v>
      </c>
      <c r="U133" s="220"/>
      <c r="V133" s="221"/>
    </row>
    <row r="134" spans="1:22" s="218" customFormat="1" ht="20.25" hidden="1" customHeight="1">
      <c r="A134" s="228" t="s">
        <v>42</v>
      </c>
      <c r="B134" s="231" t="s">
        <v>337</v>
      </c>
      <c r="C134" s="215">
        <f t="shared" si="32"/>
        <v>1326</v>
      </c>
      <c r="D134" s="215">
        <f t="shared" si="33"/>
        <v>1196</v>
      </c>
      <c r="E134" s="215">
        <f t="shared" si="33"/>
        <v>130</v>
      </c>
      <c r="F134" s="215">
        <f t="shared" si="29"/>
        <v>0</v>
      </c>
      <c r="G134" s="215">
        <v>0</v>
      </c>
      <c r="H134" s="215">
        <v>0</v>
      </c>
      <c r="I134" s="215">
        <f t="shared" si="30"/>
        <v>1326</v>
      </c>
      <c r="J134" s="215">
        <v>1196</v>
      </c>
      <c r="K134" s="215">
        <v>130</v>
      </c>
      <c r="L134" s="215">
        <f t="shared" si="24"/>
        <v>800</v>
      </c>
      <c r="M134" s="215">
        <v>800</v>
      </c>
      <c r="N134" s="215">
        <v>0</v>
      </c>
      <c r="O134" s="215">
        <f t="shared" si="26"/>
        <v>526</v>
      </c>
      <c r="P134" s="215">
        <f t="shared" si="27"/>
        <v>396</v>
      </c>
      <c r="Q134" s="215">
        <f t="shared" si="27"/>
        <v>130</v>
      </c>
      <c r="R134" s="216">
        <f t="shared" si="28"/>
        <v>0.60331825037707387</v>
      </c>
      <c r="S134" s="216">
        <f t="shared" si="28"/>
        <v>0.66889632107023411</v>
      </c>
      <c r="T134" s="216">
        <f t="shared" si="28"/>
        <v>0</v>
      </c>
      <c r="U134" s="220"/>
      <c r="V134" s="221"/>
    </row>
    <row r="135" spans="1:22" s="218" customFormat="1" ht="20.25" hidden="1" customHeight="1">
      <c r="A135" s="228" t="s">
        <v>42</v>
      </c>
      <c r="B135" s="231" t="s">
        <v>338</v>
      </c>
      <c r="C135" s="215">
        <f t="shared" si="32"/>
        <v>826</v>
      </c>
      <c r="D135" s="215">
        <f t="shared" si="33"/>
        <v>696</v>
      </c>
      <c r="E135" s="215">
        <f t="shared" si="33"/>
        <v>130</v>
      </c>
      <c r="F135" s="215">
        <f t="shared" si="29"/>
        <v>0</v>
      </c>
      <c r="G135" s="215">
        <v>0</v>
      </c>
      <c r="H135" s="215">
        <v>0</v>
      </c>
      <c r="I135" s="215">
        <f t="shared" si="30"/>
        <v>826</v>
      </c>
      <c r="J135" s="215">
        <v>696</v>
      </c>
      <c r="K135" s="215">
        <v>130</v>
      </c>
      <c r="L135" s="215">
        <f t="shared" si="24"/>
        <v>696</v>
      </c>
      <c r="M135" s="215">
        <v>696</v>
      </c>
      <c r="N135" s="215">
        <v>0</v>
      </c>
      <c r="O135" s="215">
        <f t="shared" si="26"/>
        <v>130</v>
      </c>
      <c r="P135" s="215">
        <f t="shared" si="27"/>
        <v>0</v>
      </c>
      <c r="Q135" s="215">
        <f t="shared" si="27"/>
        <v>130</v>
      </c>
      <c r="R135" s="216">
        <f t="shared" si="28"/>
        <v>0.84261501210653755</v>
      </c>
      <c r="S135" s="216">
        <f t="shared" si="28"/>
        <v>1</v>
      </c>
      <c r="T135" s="216">
        <f t="shared" si="28"/>
        <v>0</v>
      </c>
      <c r="U135" s="220"/>
      <c r="V135" s="221"/>
    </row>
    <row r="136" spans="1:22" s="218" customFormat="1" ht="20.25" hidden="1" customHeight="1">
      <c r="A136" s="228" t="s">
        <v>42</v>
      </c>
      <c r="B136" s="231" t="s">
        <v>339</v>
      </c>
      <c r="C136" s="215">
        <f t="shared" si="32"/>
        <v>826</v>
      </c>
      <c r="D136" s="215">
        <f t="shared" si="33"/>
        <v>696</v>
      </c>
      <c r="E136" s="215">
        <f t="shared" si="33"/>
        <v>130</v>
      </c>
      <c r="F136" s="215">
        <f t="shared" si="29"/>
        <v>0</v>
      </c>
      <c r="G136" s="215">
        <v>0</v>
      </c>
      <c r="H136" s="215">
        <v>0</v>
      </c>
      <c r="I136" s="215">
        <f t="shared" si="30"/>
        <v>826</v>
      </c>
      <c r="J136" s="215">
        <v>696</v>
      </c>
      <c r="K136" s="215">
        <v>130</v>
      </c>
      <c r="L136" s="215">
        <f t="shared" si="24"/>
        <v>0</v>
      </c>
      <c r="M136" s="215">
        <v>0</v>
      </c>
      <c r="N136" s="215">
        <v>0</v>
      </c>
      <c r="O136" s="215">
        <f t="shared" si="26"/>
        <v>826</v>
      </c>
      <c r="P136" s="215">
        <f t="shared" si="27"/>
        <v>696</v>
      </c>
      <c r="Q136" s="215">
        <f t="shared" si="27"/>
        <v>130</v>
      </c>
      <c r="R136" s="216">
        <f t="shared" si="28"/>
        <v>0</v>
      </c>
      <c r="S136" s="216">
        <f t="shared" si="28"/>
        <v>0</v>
      </c>
      <c r="T136" s="216">
        <f t="shared" si="28"/>
        <v>0</v>
      </c>
      <c r="U136" s="220"/>
      <c r="V136" s="221"/>
    </row>
    <row r="137" spans="1:22" s="218" customFormat="1" ht="20.25" hidden="1" customHeight="1">
      <c r="A137" s="228" t="s">
        <v>42</v>
      </c>
      <c r="B137" s="231" t="s">
        <v>340</v>
      </c>
      <c r="C137" s="215">
        <f t="shared" si="32"/>
        <v>1150</v>
      </c>
      <c r="D137" s="215">
        <f t="shared" si="33"/>
        <v>900</v>
      </c>
      <c r="E137" s="215">
        <f t="shared" si="33"/>
        <v>250</v>
      </c>
      <c r="F137" s="215">
        <f t="shared" si="29"/>
        <v>0</v>
      </c>
      <c r="G137" s="215">
        <v>0</v>
      </c>
      <c r="H137" s="215">
        <v>0</v>
      </c>
      <c r="I137" s="215">
        <f t="shared" si="30"/>
        <v>1150</v>
      </c>
      <c r="J137" s="215">
        <v>900</v>
      </c>
      <c r="K137" s="215">
        <v>250</v>
      </c>
      <c r="L137" s="215">
        <f t="shared" si="24"/>
        <v>900</v>
      </c>
      <c r="M137" s="215">
        <v>900</v>
      </c>
      <c r="N137" s="215">
        <v>0</v>
      </c>
      <c r="O137" s="215">
        <f t="shared" si="26"/>
        <v>250</v>
      </c>
      <c r="P137" s="215">
        <f t="shared" si="27"/>
        <v>0</v>
      </c>
      <c r="Q137" s="215">
        <f t="shared" si="27"/>
        <v>250</v>
      </c>
      <c r="R137" s="216">
        <f t="shared" si="28"/>
        <v>0.78260869565217395</v>
      </c>
      <c r="S137" s="216">
        <f t="shared" si="28"/>
        <v>1</v>
      </c>
      <c r="T137" s="216">
        <f t="shared" si="28"/>
        <v>0</v>
      </c>
      <c r="U137" s="220"/>
      <c r="V137" s="221"/>
    </row>
    <row r="138" spans="1:22" s="218" customFormat="1" ht="20.25" hidden="1" customHeight="1">
      <c r="A138" s="228" t="s">
        <v>42</v>
      </c>
      <c r="B138" s="231" t="s">
        <v>341</v>
      </c>
      <c r="C138" s="215">
        <f t="shared" si="32"/>
        <v>826</v>
      </c>
      <c r="D138" s="215">
        <f t="shared" si="33"/>
        <v>696</v>
      </c>
      <c r="E138" s="215">
        <f t="shared" si="33"/>
        <v>130</v>
      </c>
      <c r="F138" s="215">
        <f t="shared" si="29"/>
        <v>0</v>
      </c>
      <c r="G138" s="215">
        <v>0</v>
      </c>
      <c r="H138" s="215">
        <v>0</v>
      </c>
      <c r="I138" s="215">
        <f t="shared" si="30"/>
        <v>826</v>
      </c>
      <c r="J138" s="215">
        <v>696</v>
      </c>
      <c r="K138" s="215">
        <v>130</v>
      </c>
      <c r="L138" s="215">
        <f t="shared" si="24"/>
        <v>696</v>
      </c>
      <c r="M138" s="215">
        <v>696</v>
      </c>
      <c r="N138" s="215">
        <v>0</v>
      </c>
      <c r="O138" s="215">
        <f t="shared" si="26"/>
        <v>130</v>
      </c>
      <c r="P138" s="215">
        <f t="shared" si="27"/>
        <v>0</v>
      </c>
      <c r="Q138" s="215">
        <f t="shared" si="27"/>
        <v>130</v>
      </c>
      <c r="R138" s="216">
        <f t="shared" si="28"/>
        <v>0.84261501210653755</v>
      </c>
      <c r="S138" s="216">
        <f t="shared" si="28"/>
        <v>1</v>
      </c>
      <c r="T138" s="216">
        <f t="shared" si="28"/>
        <v>0</v>
      </c>
      <c r="U138" s="220"/>
      <c r="V138" s="221"/>
    </row>
    <row r="139" spans="1:22" s="218" customFormat="1" ht="20.25" hidden="1" customHeight="1">
      <c r="A139" s="228" t="s">
        <v>42</v>
      </c>
      <c r="B139" s="231" t="s">
        <v>342</v>
      </c>
      <c r="C139" s="215">
        <f t="shared" si="32"/>
        <v>826</v>
      </c>
      <c r="D139" s="215">
        <f t="shared" si="33"/>
        <v>696</v>
      </c>
      <c r="E139" s="215">
        <f t="shared" si="33"/>
        <v>130</v>
      </c>
      <c r="F139" s="215">
        <f t="shared" si="29"/>
        <v>0</v>
      </c>
      <c r="G139" s="215">
        <v>0</v>
      </c>
      <c r="H139" s="215">
        <v>0</v>
      </c>
      <c r="I139" s="215">
        <f t="shared" si="30"/>
        <v>826</v>
      </c>
      <c r="J139" s="215">
        <v>696</v>
      </c>
      <c r="K139" s="215">
        <v>130</v>
      </c>
      <c r="L139" s="215">
        <f t="shared" si="24"/>
        <v>0</v>
      </c>
      <c r="M139" s="215">
        <v>0</v>
      </c>
      <c r="N139" s="215">
        <v>0</v>
      </c>
      <c r="O139" s="215">
        <f t="shared" si="26"/>
        <v>826</v>
      </c>
      <c r="P139" s="215">
        <f t="shared" si="27"/>
        <v>696</v>
      </c>
      <c r="Q139" s="215">
        <f t="shared" si="27"/>
        <v>130</v>
      </c>
      <c r="R139" s="216">
        <f t="shared" si="28"/>
        <v>0</v>
      </c>
      <c r="S139" s="216">
        <f t="shared" si="28"/>
        <v>0</v>
      </c>
      <c r="T139" s="216">
        <f t="shared" si="28"/>
        <v>0</v>
      </c>
      <c r="U139" s="220"/>
      <c r="V139" s="221"/>
    </row>
    <row r="140" spans="1:22" s="218" customFormat="1" ht="20.25" hidden="1" customHeight="1">
      <c r="A140" s="228" t="s">
        <v>42</v>
      </c>
      <c r="B140" s="231" t="s">
        <v>343</v>
      </c>
      <c r="C140" s="215">
        <f t="shared" si="32"/>
        <v>1326</v>
      </c>
      <c r="D140" s="215">
        <f t="shared" si="33"/>
        <v>696</v>
      </c>
      <c r="E140" s="215">
        <f t="shared" si="33"/>
        <v>630</v>
      </c>
      <c r="F140" s="215">
        <f t="shared" si="29"/>
        <v>0</v>
      </c>
      <c r="G140" s="215">
        <v>0</v>
      </c>
      <c r="H140" s="215">
        <v>0</v>
      </c>
      <c r="I140" s="215">
        <f t="shared" si="30"/>
        <v>1326</v>
      </c>
      <c r="J140" s="215">
        <v>696</v>
      </c>
      <c r="K140" s="215">
        <v>630</v>
      </c>
      <c r="L140" s="215">
        <f t="shared" ref="L140:L203" si="35">SUM(M140:N140)</f>
        <v>0</v>
      </c>
      <c r="M140" s="215">
        <v>0</v>
      </c>
      <c r="N140" s="215">
        <v>0</v>
      </c>
      <c r="O140" s="215">
        <f t="shared" si="26"/>
        <v>1326</v>
      </c>
      <c r="P140" s="215">
        <f t="shared" si="27"/>
        <v>696</v>
      </c>
      <c r="Q140" s="215">
        <f t="shared" si="27"/>
        <v>630</v>
      </c>
      <c r="R140" s="216">
        <f t="shared" si="28"/>
        <v>0</v>
      </c>
      <c r="S140" s="216">
        <f t="shared" si="28"/>
        <v>0</v>
      </c>
      <c r="T140" s="216">
        <f t="shared" si="28"/>
        <v>0</v>
      </c>
      <c r="U140" s="220"/>
      <c r="V140" s="221"/>
    </row>
    <row r="141" spans="1:22" s="218" customFormat="1" ht="20.25" hidden="1" customHeight="1">
      <c r="A141" s="228" t="s">
        <v>42</v>
      </c>
      <c r="B141" s="231" t="s">
        <v>344</v>
      </c>
      <c r="C141" s="215">
        <f t="shared" si="32"/>
        <v>826</v>
      </c>
      <c r="D141" s="215">
        <f t="shared" si="33"/>
        <v>696</v>
      </c>
      <c r="E141" s="215">
        <f t="shared" si="33"/>
        <v>130</v>
      </c>
      <c r="F141" s="215">
        <f t="shared" si="29"/>
        <v>0</v>
      </c>
      <c r="G141" s="215">
        <v>0</v>
      </c>
      <c r="H141" s="215">
        <v>0</v>
      </c>
      <c r="I141" s="215">
        <f t="shared" si="30"/>
        <v>826</v>
      </c>
      <c r="J141" s="215">
        <v>696</v>
      </c>
      <c r="K141" s="215">
        <v>130</v>
      </c>
      <c r="L141" s="215">
        <f t="shared" si="35"/>
        <v>826</v>
      </c>
      <c r="M141" s="215">
        <v>696</v>
      </c>
      <c r="N141" s="215">
        <v>130</v>
      </c>
      <c r="O141" s="215">
        <f t="shared" si="26"/>
        <v>0</v>
      </c>
      <c r="P141" s="215">
        <f t="shared" si="27"/>
        <v>0</v>
      </c>
      <c r="Q141" s="215">
        <f t="shared" si="27"/>
        <v>0</v>
      </c>
      <c r="R141" s="216">
        <f t="shared" si="28"/>
        <v>1</v>
      </c>
      <c r="S141" s="216">
        <f t="shared" si="28"/>
        <v>1</v>
      </c>
      <c r="T141" s="216">
        <f t="shared" si="28"/>
        <v>1</v>
      </c>
      <c r="U141" s="220"/>
      <c r="V141" s="221"/>
    </row>
    <row r="142" spans="1:22" s="218" customFormat="1" ht="20.25" hidden="1" customHeight="1">
      <c r="A142" s="228" t="s">
        <v>42</v>
      </c>
      <c r="B142" s="231" t="s">
        <v>345</v>
      </c>
      <c r="C142" s="215">
        <f t="shared" si="32"/>
        <v>826</v>
      </c>
      <c r="D142" s="215">
        <f t="shared" si="33"/>
        <v>696</v>
      </c>
      <c r="E142" s="215">
        <f t="shared" si="33"/>
        <v>130</v>
      </c>
      <c r="F142" s="215">
        <f t="shared" si="29"/>
        <v>0</v>
      </c>
      <c r="G142" s="215">
        <v>0</v>
      </c>
      <c r="H142" s="215">
        <v>0</v>
      </c>
      <c r="I142" s="215">
        <f t="shared" si="30"/>
        <v>826</v>
      </c>
      <c r="J142" s="215">
        <v>696</v>
      </c>
      <c r="K142" s="215">
        <v>130</v>
      </c>
      <c r="L142" s="215">
        <f t="shared" si="35"/>
        <v>0</v>
      </c>
      <c r="M142" s="215">
        <v>0</v>
      </c>
      <c r="N142" s="215">
        <v>0</v>
      </c>
      <c r="O142" s="215">
        <f t="shared" si="26"/>
        <v>826</v>
      </c>
      <c r="P142" s="215">
        <f t="shared" si="27"/>
        <v>696</v>
      </c>
      <c r="Q142" s="215">
        <f t="shared" si="27"/>
        <v>130</v>
      </c>
      <c r="R142" s="216">
        <f t="shared" si="28"/>
        <v>0</v>
      </c>
      <c r="S142" s="216">
        <f t="shared" si="28"/>
        <v>0</v>
      </c>
      <c r="T142" s="216">
        <f t="shared" si="28"/>
        <v>0</v>
      </c>
      <c r="U142" s="220"/>
      <c r="V142" s="221"/>
    </row>
    <row r="143" spans="1:22" s="218" customFormat="1" ht="20.25" hidden="1" customHeight="1">
      <c r="A143" s="228" t="s">
        <v>42</v>
      </c>
      <c r="B143" s="231" t="s">
        <v>346</v>
      </c>
      <c r="C143" s="215">
        <f t="shared" si="32"/>
        <v>3030</v>
      </c>
      <c r="D143" s="215">
        <f t="shared" si="33"/>
        <v>2900</v>
      </c>
      <c r="E143" s="215">
        <f t="shared" si="33"/>
        <v>130</v>
      </c>
      <c r="F143" s="215">
        <f t="shared" si="29"/>
        <v>0</v>
      </c>
      <c r="G143" s="215">
        <v>0</v>
      </c>
      <c r="H143" s="215">
        <v>0</v>
      </c>
      <c r="I143" s="215">
        <f t="shared" si="30"/>
        <v>3030</v>
      </c>
      <c r="J143" s="215">
        <v>2900</v>
      </c>
      <c r="K143" s="215">
        <v>130</v>
      </c>
      <c r="L143" s="215">
        <f t="shared" si="35"/>
        <v>2900</v>
      </c>
      <c r="M143" s="215">
        <v>2900</v>
      </c>
      <c r="N143" s="215">
        <v>0</v>
      </c>
      <c r="O143" s="215">
        <f t="shared" si="26"/>
        <v>130</v>
      </c>
      <c r="P143" s="215">
        <f t="shared" si="27"/>
        <v>0</v>
      </c>
      <c r="Q143" s="215">
        <f t="shared" si="27"/>
        <v>130</v>
      </c>
      <c r="R143" s="216">
        <f t="shared" si="28"/>
        <v>0.95709570957095713</v>
      </c>
      <c r="S143" s="216">
        <f t="shared" si="28"/>
        <v>1</v>
      </c>
      <c r="T143" s="216">
        <f t="shared" si="28"/>
        <v>0</v>
      </c>
      <c r="U143" s="220"/>
      <c r="V143" s="221"/>
    </row>
    <row r="144" spans="1:22" s="218" customFormat="1" ht="20.25" hidden="1" customHeight="1">
      <c r="A144" s="228" t="s">
        <v>42</v>
      </c>
      <c r="B144" s="231" t="s">
        <v>347</v>
      </c>
      <c r="C144" s="215">
        <f t="shared" si="32"/>
        <v>826</v>
      </c>
      <c r="D144" s="215">
        <f t="shared" si="33"/>
        <v>696</v>
      </c>
      <c r="E144" s="215">
        <f t="shared" si="33"/>
        <v>130</v>
      </c>
      <c r="F144" s="215">
        <f t="shared" si="29"/>
        <v>0</v>
      </c>
      <c r="G144" s="215">
        <v>0</v>
      </c>
      <c r="H144" s="215">
        <v>0</v>
      </c>
      <c r="I144" s="215">
        <f t="shared" si="30"/>
        <v>826</v>
      </c>
      <c r="J144" s="215">
        <v>696</v>
      </c>
      <c r="K144" s="215">
        <v>130</v>
      </c>
      <c r="L144" s="215">
        <f t="shared" si="35"/>
        <v>0</v>
      </c>
      <c r="M144" s="215">
        <v>0</v>
      </c>
      <c r="N144" s="215">
        <v>0</v>
      </c>
      <c r="O144" s="215">
        <f t="shared" si="26"/>
        <v>826</v>
      </c>
      <c r="P144" s="215">
        <f t="shared" si="27"/>
        <v>696</v>
      </c>
      <c r="Q144" s="215">
        <f t="shared" si="27"/>
        <v>130</v>
      </c>
      <c r="R144" s="216">
        <f t="shared" si="28"/>
        <v>0</v>
      </c>
      <c r="S144" s="216">
        <f t="shared" si="28"/>
        <v>0</v>
      </c>
      <c r="T144" s="216">
        <f t="shared" si="28"/>
        <v>0</v>
      </c>
      <c r="U144" s="220"/>
      <c r="V144" s="221"/>
    </row>
    <row r="145" spans="1:24" s="218" customFormat="1" ht="20.25" hidden="1" customHeight="1">
      <c r="A145" s="228" t="s">
        <v>42</v>
      </c>
      <c r="B145" s="231" t="s">
        <v>348</v>
      </c>
      <c r="C145" s="215">
        <f t="shared" si="32"/>
        <v>1566</v>
      </c>
      <c r="D145" s="215">
        <f t="shared" si="33"/>
        <v>1196</v>
      </c>
      <c r="E145" s="215">
        <f t="shared" si="33"/>
        <v>370</v>
      </c>
      <c r="F145" s="215">
        <f t="shared" si="29"/>
        <v>0</v>
      </c>
      <c r="G145" s="215">
        <v>0</v>
      </c>
      <c r="H145" s="215">
        <v>0</v>
      </c>
      <c r="I145" s="215">
        <f t="shared" si="30"/>
        <v>1566</v>
      </c>
      <c r="J145" s="215">
        <v>1196</v>
      </c>
      <c r="K145" s="215">
        <v>370</v>
      </c>
      <c r="L145" s="215">
        <f t="shared" si="35"/>
        <v>88</v>
      </c>
      <c r="M145" s="215">
        <v>88</v>
      </c>
      <c r="N145" s="215">
        <v>0</v>
      </c>
      <c r="O145" s="215">
        <f t="shared" si="26"/>
        <v>1478</v>
      </c>
      <c r="P145" s="215">
        <f t="shared" si="27"/>
        <v>1108</v>
      </c>
      <c r="Q145" s="215">
        <f t="shared" si="27"/>
        <v>370</v>
      </c>
      <c r="R145" s="216">
        <f t="shared" si="28"/>
        <v>5.6194125159642401E-2</v>
      </c>
      <c r="S145" s="216">
        <f t="shared" si="28"/>
        <v>7.3578595317725759E-2</v>
      </c>
      <c r="T145" s="216">
        <f t="shared" si="28"/>
        <v>0</v>
      </c>
      <c r="U145" s="220"/>
      <c r="V145" s="221"/>
    </row>
    <row r="146" spans="1:24" s="218" customFormat="1" ht="20.25" hidden="1" customHeight="1">
      <c r="A146" s="228" t="s">
        <v>42</v>
      </c>
      <c r="B146" s="231" t="s">
        <v>349</v>
      </c>
      <c r="C146" s="215">
        <f t="shared" si="32"/>
        <v>826</v>
      </c>
      <c r="D146" s="215">
        <f t="shared" si="33"/>
        <v>696</v>
      </c>
      <c r="E146" s="215">
        <f t="shared" si="33"/>
        <v>130</v>
      </c>
      <c r="F146" s="215">
        <f t="shared" si="29"/>
        <v>0</v>
      </c>
      <c r="G146" s="215">
        <v>0</v>
      </c>
      <c r="H146" s="215">
        <v>0</v>
      </c>
      <c r="I146" s="215">
        <f t="shared" si="30"/>
        <v>826</v>
      </c>
      <c r="J146" s="215">
        <v>696</v>
      </c>
      <c r="K146" s="215">
        <v>130</v>
      </c>
      <c r="L146" s="215">
        <f t="shared" si="35"/>
        <v>9</v>
      </c>
      <c r="M146" s="215">
        <v>9</v>
      </c>
      <c r="N146" s="215">
        <v>0</v>
      </c>
      <c r="O146" s="215">
        <f t="shared" si="26"/>
        <v>817</v>
      </c>
      <c r="P146" s="215">
        <f t="shared" si="27"/>
        <v>687</v>
      </c>
      <c r="Q146" s="215">
        <f t="shared" si="27"/>
        <v>130</v>
      </c>
      <c r="R146" s="216">
        <f t="shared" si="28"/>
        <v>1.0895883777239709E-2</v>
      </c>
      <c r="S146" s="216">
        <f t="shared" si="28"/>
        <v>1.2931034482758621E-2</v>
      </c>
      <c r="T146" s="216">
        <f t="shared" si="28"/>
        <v>0</v>
      </c>
      <c r="U146" s="220"/>
      <c r="V146" s="221"/>
    </row>
    <row r="147" spans="1:24" s="218" customFormat="1" ht="20.25" hidden="1" customHeight="1">
      <c r="A147" s="228" t="s">
        <v>42</v>
      </c>
      <c r="B147" s="231" t="s">
        <v>350</v>
      </c>
      <c r="C147" s="215">
        <f t="shared" si="32"/>
        <v>1150</v>
      </c>
      <c r="D147" s="215">
        <f t="shared" si="33"/>
        <v>900</v>
      </c>
      <c r="E147" s="215">
        <f t="shared" si="33"/>
        <v>250</v>
      </c>
      <c r="F147" s="215">
        <f t="shared" si="29"/>
        <v>0</v>
      </c>
      <c r="G147" s="215">
        <v>0</v>
      </c>
      <c r="H147" s="215">
        <v>0</v>
      </c>
      <c r="I147" s="215">
        <f t="shared" si="30"/>
        <v>1150</v>
      </c>
      <c r="J147" s="215">
        <v>900</v>
      </c>
      <c r="K147" s="215">
        <v>250</v>
      </c>
      <c r="L147" s="215">
        <f t="shared" si="35"/>
        <v>847</v>
      </c>
      <c r="M147" s="215">
        <v>847</v>
      </c>
      <c r="N147" s="215">
        <v>0</v>
      </c>
      <c r="O147" s="215">
        <f t="shared" si="26"/>
        <v>303</v>
      </c>
      <c r="P147" s="215">
        <f t="shared" si="27"/>
        <v>53</v>
      </c>
      <c r="Q147" s="215">
        <f t="shared" si="27"/>
        <v>250</v>
      </c>
      <c r="R147" s="216">
        <f t="shared" si="28"/>
        <v>0.73652173913043473</v>
      </c>
      <c r="S147" s="216">
        <f t="shared" si="28"/>
        <v>0.94111111111111112</v>
      </c>
      <c r="T147" s="216">
        <f t="shared" si="28"/>
        <v>0</v>
      </c>
      <c r="U147" s="220"/>
      <c r="V147" s="221"/>
    </row>
    <row r="148" spans="1:24" s="218" customFormat="1" ht="20.25" hidden="1" customHeight="1">
      <c r="A148" s="228" t="s">
        <v>42</v>
      </c>
      <c r="B148" s="231" t="s">
        <v>351</v>
      </c>
      <c r="C148" s="215">
        <f t="shared" si="32"/>
        <v>826</v>
      </c>
      <c r="D148" s="215">
        <f t="shared" si="33"/>
        <v>696</v>
      </c>
      <c r="E148" s="215">
        <f t="shared" si="33"/>
        <v>130</v>
      </c>
      <c r="F148" s="215">
        <f t="shared" si="29"/>
        <v>0</v>
      </c>
      <c r="G148" s="215">
        <v>0</v>
      </c>
      <c r="H148" s="215">
        <v>0</v>
      </c>
      <c r="I148" s="215">
        <f t="shared" si="30"/>
        <v>826</v>
      </c>
      <c r="J148" s="215">
        <v>696</v>
      </c>
      <c r="K148" s="215">
        <v>130</v>
      </c>
      <c r="L148" s="215">
        <f t="shared" si="35"/>
        <v>826</v>
      </c>
      <c r="M148" s="215">
        <v>696</v>
      </c>
      <c r="N148" s="215">
        <v>130</v>
      </c>
      <c r="O148" s="215">
        <f t="shared" si="26"/>
        <v>0</v>
      </c>
      <c r="P148" s="215">
        <f t="shared" si="27"/>
        <v>0</v>
      </c>
      <c r="Q148" s="215">
        <f t="shared" si="27"/>
        <v>0</v>
      </c>
      <c r="R148" s="216">
        <f t="shared" si="28"/>
        <v>1</v>
      </c>
      <c r="S148" s="216">
        <f t="shared" si="28"/>
        <v>1</v>
      </c>
      <c r="T148" s="216">
        <f t="shared" si="28"/>
        <v>1</v>
      </c>
      <c r="U148" s="220"/>
      <c r="V148" s="221"/>
    </row>
    <row r="149" spans="1:24" s="230" customFormat="1" ht="20.25" customHeight="1">
      <c r="A149" s="228">
        <v>7</v>
      </c>
      <c r="B149" s="231" t="s">
        <v>70</v>
      </c>
      <c r="C149" s="225">
        <f>SUM(C150:C177)</f>
        <v>33218</v>
      </c>
      <c r="D149" s="225">
        <f t="shared" ref="D149:Q149" si="36">SUM(D150:D177)</f>
        <v>27608</v>
      </c>
      <c r="E149" s="225">
        <f t="shared" si="36"/>
        <v>5610</v>
      </c>
      <c r="F149" s="226">
        <f t="shared" si="36"/>
        <v>0</v>
      </c>
      <c r="G149" s="226">
        <f t="shared" si="36"/>
        <v>0</v>
      </c>
      <c r="H149" s="226">
        <f t="shared" si="36"/>
        <v>0</v>
      </c>
      <c r="I149" s="226">
        <f t="shared" si="36"/>
        <v>33218</v>
      </c>
      <c r="J149" s="226">
        <f t="shared" si="36"/>
        <v>27608</v>
      </c>
      <c r="K149" s="226">
        <f t="shared" si="36"/>
        <v>5610</v>
      </c>
      <c r="L149" s="225">
        <f t="shared" si="36"/>
        <v>8513</v>
      </c>
      <c r="M149" s="225">
        <f t="shared" si="36"/>
        <v>8196</v>
      </c>
      <c r="N149" s="225">
        <f t="shared" si="36"/>
        <v>317</v>
      </c>
      <c r="O149" s="225">
        <f t="shared" si="36"/>
        <v>24705</v>
      </c>
      <c r="P149" s="225">
        <f t="shared" si="36"/>
        <v>19412</v>
      </c>
      <c r="Q149" s="225">
        <f t="shared" si="36"/>
        <v>5293</v>
      </c>
      <c r="R149" s="227">
        <f t="shared" si="28"/>
        <v>0.25627671744235053</v>
      </c>
      <c r="S149" s="227">
        <f t="shared" si="28"/>
        <v>0.29687047232686176</v>
      </c>
      <c r="T149" s="227">
        <f t="shared" si="28"/>
        <v>5.6506238859180033E-2</v>
      </c>
      <c r="U149" s="228"/>
      <c r="V149" s="205" t="s">
        <v>1</v>
      </c>
      <c r="W149" s="229"/>
      <c r="X149" s="229"/>
    </row>
    <row r="150" spans="1:24" s="218" customFormat="1" ht="20.25" hidden="1" customHeight="1">
      <c r="A150" s="228" t="s">
        <v>42</v>
      </c>
      <c r="B150" s="231" t="s">
        <v>242</v>
      </c>
      <c r="C150" s="215">
        <f t="shared" si="32"/>
        <v>1700</v>
      </c>
      <c r="D150" s="215">
        <f t="shared" si="33"/>
        <v>0</v>
      </c>
      <c r="E150" s="215">
        <f t="shared" si="33"/>
        <v>1700</v>
      </c>
      <c r="F150" s="215">
        <f t="shared" si="29"/>
        <v>0</v>
      </c>
      <c r="G150" s="215">
        <v>0</v>
      </c>
      <c r="H150" s="215">
        <v>0</v>
      </c>
      <c r="I150" s="215">
        <f t="shared" si="30"/>
        <v>1700</v>
      </c>
      <c r="J150" s="215">
        <v>0</v>
      </c>
      <c r="K150" s="215">
        <v>1700</v>
      </c>
      <c r="L150" s="215">
        <f t="shared" si="35"/>
        <v>0</v>
      </c>
      <c r="M150" s="215">
        <v>0</v>
      </c>
      <c r="N150" s="215">
        <v>0</v>
      </c>
      <c r="O150" s="215">
        <f t="shared" si="26"/>
        <v>1700</v>
      </c>
      <c r="P150" s="215">
        <f t="shared" si="27"/>
        <v>0</v>
      </c>
      <c r="Q150" s="215">
        <f t="shared" si="27"/>
        <v>1700</v>
      </c>
      <c r="R150" s="216">
        <f t="shared" si="28"/>
        <v>0</v>
      </c>
      <c r="S150" s="216" t="e">
        <f t="shared" si="28"/>
        <v>#DIV/0!</v>
      </c>
      <c r="T150" s="216">
        <f t="shared" si="28"/>
        <v>0</v>
      </c>
      <c r="U150" s="220"/>
      <c r="V150" s="221"/>
      <c r="W150" s="232"/>
      <c r="X150" s="232"/>
    </row>
    <row r="151" spans="1:24" s="218" customFormat="1" ht="20.25" hidden="1" customHeight="1">
      <c r="A151" s="228" t="s">
        <v>42</v>
      </c>
      <c r="B151" s="231" t="s">
        <v>352</v>
      </c>
      <c r="C151" s="215">
        <f t="shared" si="32"/>
        <v>836</v>
      </c>
      <c r="D151" s="215">
        <f t="shared" si="33"/>
        <v>696</v>
      </c>
      <c r="E151" s="215">
        <f t="shared" si="33"/>
        <v>140</v>
      </c>
      <c r="F151" s="215">
        <f t="shared" si="29"/>
        <v>0</v>
      </c>
      <c r="G151" s="215">
        <v>0</v>
      </c>
      <c r="H151" s="215">
        <v>0</v>
      </c>
      <c r="I151" s="215">
        <f t="shared" si="30"/>
        <v>836</v>
      </c>
      <c r="J151" s="215">
        <v>696</v>
      </c>
      <c r="K151" s="215">
        <v>140</v>
      </c>
      <c r="L151" s="215">
        <f t="shared" si="35"/>
        <v>0</v>
      </c>
      <c r="M151" s="215">
        <v>0</v>
      </c>
      <c r="N151" s="215">
        <v>0</v>
      </c>
      <c r="O151" s="215">
        <f t="shared" si="26"/>
        <v>836</v>
      </c>
      <c r="P151" s="215">
        <f t="shared" si="27"/>
        <v>696</v>
      </c>
      <c r="Q151" s="215">
        <f t="shared" si="27"/>
        <v>140</v>
      </c>
      <c r="R151" s="216">
        <f t="shared" si="28"/>
        <v>0</v>
      </c>
      <c r="S151" s="216">
        <f t="shared" si="28"/>
        <v>0</v>
      </c>
      <c r="T151" s="216">
        <f t="shared" si="28"/>
        <v>0</v>
      </c>
      <c r="U151" s="220"/>
      <c r="V151" s="221"/>
    </row>
    <row r="152" spans="1:24" s="218" customFormat="1" ht="20.25" hidden="1" customHeight="1">
      <c r="A152" s="228" t="s">
        <v>42</v>
      </c>
      <c r="B152" s="231" t="s">
        <v>353</v>
      </c>
      <c r="C152" s="215">
        <f t="shared" si="32"/>
        <v>836</v>
      </c>
      <c r="D152" s="215">
        <f t="shared" si="33"/>
        <v>696</v>
      </c>
      <c r="E152" s="215">
        <f t="shared" si="33"/>
        <v>140</v>
      </c>
      <c r="F152" s="215">
        <f t="shared" si="29"/>
        <v>0</v>
      </c>
      <c r="G152" s="215">
        <v>0</v>
      </c>
      <c r="H152" s="215">
        <v>0</v>
      </c>
      <c r="I152" s="215">
        <f t="shared" si="30"/>
        <v>836</v>
      </c>
      <c r="J152" s="215">
        <v>696</v>
      </c>
      <c r="K152" s="215">
        <v>140</v>
      </c>
      <c r="L152" s="215">
        <f t="shared" si="35"/>
        <v>0</v>
      </c>
      <c r="M152" s="215">
        <v>0</v>
      </c>
      <c r="N152" s="215">
        <v>0</v>
      </c>
      <c r="O152" s="215">
        <f t="shared" si="26"/>
        <v>836</v>
      </c>
      <c r="P152" s="215">
        <f t="shared" si="27"/>
        <v>696</v>
      </c>
      <c r="Q152" s="215">
        <f t="shared" si="27"/>
        <v>140</v>
      </c>
      <c r="R152" s="216">
        <f t="shared" si="28"/>
        <v>0</v>
      </c>
      <c r="S152" s="216">
        <f t="shared" si="28"/>
        <v>0</v>
      </c>
      <c r="T152" s="216">
        <f t="shared" si="28"/>
        <v>0</v>
      </c>
      <c r="U152" s="220"/>
      <c r="V152" s="221"/>
    </row>
    <row r="153" spans="1:24" s="218" customFormat="1" ht="20.25" hidden="1" customHeight="1">
      <c r="A153" s="228" t="s">
        <v>42</v>
      </c>
      <c r="B153" s="231" t="s">
        <v>354</v>
      </c>
      <c r="C153" s="215">
        <f t="shared" si="32"/>
        <v>836</v>
      </c>
      <c r="D153" s="215">
        <f t="shared" si="33"/>
        <v>696</v>
      </c>
      <c r="E153" s="215">
        <f t="shared" si="33"/>
        <v>140</v>
      </c>
      <c r="F153" s="215">
        <f t="shared" si="29"/>
        <v>0</v>
      </c>
      <c r="G153" s="215">
        <v>0</v>
      </c>
      <c r="H153" s="215">
        <v>0</v>
      </c>
      <c r="I153" s="215">
        <f t="shared" si="30"/>
        <v>836</v>
      </c>
      <c r="J153" s="215">
        <v>696</v>
      </c>
      <c r="K153" s="215">
        <v>140</v>
      </c>
      <c r="L153" s="215">
        <f t="shared" si="35"/>
        <v>0</v>
      </c>
      <c r="M153" s="215">
        <v>0</v>
      </c>
      <c r="N153" s="215">
        <v>0</v>
      </c>
      <c r="O153" s="215">
        <f t="shared" si="26"/>
        <v>836</v>
      </c>
      <c r="P153" s="215">
        <f t="shared" si="27"/>
        <v>696</v>
      </c>
      <c r="Q153" s="215">
        <f t="shared" si="27"/>
        <v>140</v>
      </c>
      <c r="R153" s="216">
        <f t="shared" si="28"/>
        <v>0</v>
      </c>
      <c r="S153" s="216">
        <f t="shared" si="28"/>
        <v>0</v>
      </c>
      <c r="T153" s="216">
        <f t="shared" si="28"/>
        <v>0</v>
      </c>
      <c r="U153" s="220"/>
      <c r="V153" s="221"/>
    </row>
    <row r="154" spans="1:24" s="218" customFormat="1" ht="20.25" hidden="1" customHeight="1">
      <c r="A154" s="228" t="s">
        <v>42</v>
      </c>
      <c r="B154" s="231" t="s">
        <v>355</v>
      </c>
      <c r="C154" s="215">
        <f t="shared" si="32"/>
        <v>3150</v>
      </c>
      <c r="D154" s="215">
        <f t="shared" si="33"/>
        <v>2900</v>
      </c>
      <c r="E154" s="215">
        <f t="shared" si="33"/>
        <v>250</v>
      </c>
      <c r="F154" s="215">
        <f t="shared" si="29"/>
        <v>0</v>
      </c>
      <c r="G154" s="215">
        <v>0</v>
      </c>
      <c r="H154" s="215">
        <v>0</v>
      </c>
      <c r="I154" s="215">
        <f t="shared" si="30"/>
        <v>3150</v>
      </c>
      <c r="J154" s="215">
        <v>2900</v>
      </c>
      <c r="K154" s="215">
        <v>250</v>
      </c>
      <c r="L154" s="215">
        <f t="shared" si="35"/>
        <v>0</v>
      </c>
      <c r="M154" s="215">
        <v>0</v>
      </c>
      <c r="N154" s="215">
        <v>0</v>
      </c>
      <c r="O154" s="215">
        <f t="shared" si="26"/>
        <v>3150</v>
      </c>
      <c r="P154" s="215">
        <f t="shared" ref="P154:Q217" si="37">D154-M154</f>
        <v>2900</v>
      </c>
      <c r="Q154" s="215">
        <f t="shared" si="37"/>
        <v>250</v>
      </c>
      <c r="R154" s="216">
        <f t="shared" si="28"/>
        <v>0</v>
      </c>
      <c r="S154" s="216">
        <f t="shared" si="28"/>
        <v>0</v>
      </c>
      <c r="T154" s="216">
        <f t="shared" si="28"/>
        <v>0</v>
      </c>
      <c r="U154" s="220"/>
      <c r="V154" s="221"/>
    </row>
    <row r="155" spans="1:24" s="218" customFormat="1" ht="20.25" hidden="1" customHeight="1">
      <c r="A155" s="228" t="s">
        <v>42</v>
      </c>
      <c r="B155" s="231" t="s">
        <v>356</v>
      </c>
      <c r="C155" s="215">
        <f t="shared" si="32"/>
        <v>3030</v>
      </c>
      <c r="D155" s="215">
        <f t="shared" si="33"/>
        <v>2900</v>
      </c>
      <c r="E155" s="215">
        <f t="shared" si="33"/>
        <v>130</v>
      </c>
      <c r="F155" s="215">
        <f t="shared" si="29"/>
        <v>0</v>
      </c>
      <c r="G155" s="215">
        <v>0</v>
      </c>
      <c r="H155" s="215">
        <v>0</v>
      </c>
      <c r="I155" s="215">
        <f t="shared" si="30"/>
        <v>3030</v>
      </c>
      <c r="J155" s="215">
        <v>2900</v>
      </c>
      <c r="K155" s="215">
        <v>130</v>
      </c>
      <c r="L155" s="215">
        <f t="shared" si="35"/>
        <v>0</v>
      </c>
      <c r="M155" s="215">
        <v>0</v>
      </c>
      <c r="N155" s="215">
        <v>0</v>
      </c>
      <c r="O155" s="215">
        <f t="shared" ref="O155:O218" si="38">SUM(P155:Q155)</f>
        <v>3030</v>
      </c>
      <c r="P155" s="215">
        <f t="shared" si="37"/>
        <v>2900</v>
      </c>
      <c r="Q155" s="215">
        <f t="shared" si="37"/>
        <v>130</v>
      </c>
      <c r="R155" s="216">
        <f t="shared" ref="R155:T218" si="39">L155/C155</f>
        <v>0</v>
      </c>
      <c r="S155" s="216">
        <f t="shared" si="39"/>
        <v>0</v>
      </c>
      <c r="T155" s="216">
        <f t="shared" si="39"/>
        <v>0</v>
      </c>
      <c r="U155" s="220"/>
      <c r="V155" s="221"/>
    </row>
    <row r="156" spans="1:24" s="218" customFormat="1" ht="20.25" hidden="1" customHeight="1">
      <c r="A156" s="228" t="s">
        <v>42</v>
      </c>
      <c r="B156" s="231" t="s">
        <v>357</v>
      </c>
      <c r="C156" s="215">
        <f t="shared" si="32"/>
        <v>2030</v>
      </c>
      <c r="D156" s="215">
        <f t="shared" si="33"/>
        <v>1900</v>
      </c>
      <c r="E156" s="215">
        <f t="shared" si="33"/>
        <v>130</v>
      </c>
      <c r="F156" s="215">
        <f t="shared" si="29"/>
        <v>0</v>
      </c>
      <c r="G156" s="215">
        <v>0</v>
      </c>
      <c r="H156" s="215">
        <v>0</v>
      </c>
      <c r="I156" s="215">
        <f t="shared" si="30"/>
        <v>2030</v>
      </c>
      <c r="J156" s="215">
        <v>1900</v>
      </c>
      <c r="K156" s="215">
        <v>130</v>
      </c>
      <c r="L156" s="215">
        <f t="shared" si="35"/>
        <v>1053</v>
      </c>
      <c r="M156" s="215">
        <v>1053</v>
      </c>
      <c r="N156" s="215">
        <v>0</v>
      </c>
      <c r="O156" s="215">
        <f t="shared" si="38"/>
        <v>977</v>
      </c>
      <c r="P156" s="215">
        <f t="shared" si="37"/>
        <v>847</v>
      </c>
      <c r="Q156" s="215">
        <f t="shared" si="37"/>
        <v>130</v>
      </c>
      <c r="R156" s="216">
        <f t="shared" si="39"/>
        <v>0.51871921182266012</v>
      </c>
      <c r="S156" s="216">
        <f t="shared" si="39"/>
        <v>0.55421052631578949</v>
      </c>
      <c r="T156" s="216">
        <f t="shared" si="39"/>
        <v>0</v>
      </c>
      <c r="U156" s="220"/>
      <c r="V156" s="221"/>
    </row>
    <row r="157" spans="1:24" s="218" customFormat="1" ht="20.25" hidden="1" customHeight="1">
      <c r="A157" s="228" t="s">
        <v>42</v>
      </c>
      <c r="B157" s="231" t="s">
        <v>358</v>
      </c>
      <c r="C157" s="215">
        <f t="shared" si="32"/>
        <v>2030</v>
      </c>
      <c r="D157" s="215">
        <f t="shared" si="33"/>
        <v>1900</v>
      </c>
      <c r="E157" s="215">
        <f t="shared" si="33"/>
        <v>130</v>
      </c>
      <c r="F157" s="215">
        <f t="shared" ref="F157:F220" si="40">SUM(G157:H157)</f>
        <v>0</v>
      </c>
      <c r="G157" s="215">
        <v>0</v>
      </c>
      <c r="H157" s="215">
        <v>0</v>
      </c>
      <c r="I157" s="215">
        <f t="shared" ref="I157:I220" si="41">SUM(J157:K157)</f>
        <v>2030</v>
      </c>
      <c r="J157" s="215">
        <v>1900</v>
      </c>
      <c r="K157" s="215">
        <v>130</v>
      </c>
      <c r="L157" s="215">
        <f t="shared" si="35"/>
        <v>1200</v>
      </c>
      <c r="M157" s="215">
        <v>1200</v>
      </c>
      <c r="N157" s="215">
        <v>0</v>
      </c>
      <c r="O157" s="215">
        <f t="shared" si="38"/>
        <v>830</v>
      </c>
      <c r="P157" s="215">
        <f t="shared" si="37"/>
        <v>700</v>
      </c>
      <c r="Q157" s="215">
        <f t="shared" si="37"/>
        <v>130</v>
      </c>
      <c r="R157" s="216">
        <f t="shared" si="39"/>
        <v>0.59113300492610843</v>
      </c>
      <c r="S157" s="216">
        <f t="shared" si="39"/>
        <v>0.63157894736842102</v>
      </c>
      <c r="T157" s="216">
        <f t="shared" si="39"/>
        <v>0</v>
      </c>
      <c r="U157" s="220"/>
      <c r="V157" s="221"/>
    </row>
    <row r="158" spans="1:24" s="218" customFormat="1" ht="20.25" hidden="1" customHeight="1">
      <c r="A158" s="228" t="s">
        <v>42</v>
      </c>
      <c r="B158" s="231" t="s">
        <v>359</v>
      </c>
      <c r="C158" s="215">
        <f t="shared" si="32"/>
        <v>836</v>
      </c>
      <c r="D158" s="215">
        <f t="shared" ref="D158:E221" si="42">G158+J158</f>
        <v>696</v>
      </c>
      <c r="E158" s="215">
        <f t="shared" si="42"/>
        <v>140</v>
      </c>
      <c r="F158" s="215">
        <f t="shared" si="40"/>
        <v>0</v>
      </c>
      <c r="G158" s="215">
        <v>0</v>
      </c>
      <c r="H158" s="215">
        <v>0</v>
      </c>
      <c r="I158" s="215">
        <f t="shared" si="41"/>
        <v>836</v>
      </c>
      <c r="J158" s="215">
        <v>696</v>
      </c>
      <c r="K158" s="215">
        <v>140</v>
      </c>
      <c r="L158" s="215">
        <f t="shared" si="35"/>
        <v>696</v>
      </c>
      <c r="M158" s="215">
        <v>696</v>
      </c>
      <c r="N158" s="215">
        <v>0</v>
      </c>
      <c r="O158" s="215">
        <f t="shared" si="38"/>
        <v>140</v>
      </c>
      <c r="P158" s="215">
        <f t="shared" si="37"/>
        <v>0</v>
      </c>
      <c r="Q158" s="215">
        <f t="shared" si="37"/>
        <v>140</v>
      </c>
      <c r="R158" s="216">
        <f t="shared" si="39"/>
        <v>0.83253588516746413</v>
      </c>
      <c r="S158" s="216">
        <f t="shared" si="39"/>
        <v>1</v>
      </c>
      <c r="T158" s="216">
        <f t="shared" si="39"/>
        <v>0</v>
      </c>
      <c r="U158" s="220"/>
      <c r="V158" s="221"/>
    </row>
    <row r="159" spans="1:24" s="218" customFormat="1" ht="20.25" hidden="1" customHeight="1">
      <c r="A159" s="228" t="s">
        <v>42</v>
      </c>
      <c r="B159" s="231" t="s">
        <v>360</v>
      </c>
      <c r="C159" s="215">
        <f t="shared" ref="C159:C222" si="43">SUM(D159:E159)</f>
        <v>826</v>
      </c>
      <c r="D159" s="215">
        <f t="shared" si="42"/>
        <v>696</v>
      </c>
      <c r="E159" s="215">
        <f t="shared" si="42"/>
        <v>130</v>
      </c>
      <c r="F159" s="215">
        <f t="shared" si="40"/>
        <v>0</v>
      </c>
      <c r="G159" s="215">
        <v>0</v>
      </c>
      <c r="H159" s="215">
        <v>0</v>
      </c>
      <c r="I159" s="215">
        <f t="shared" si="41"/>
        <v>826</v>
      </c>
      <c r="J159" s="215">
        <v>696</v>
      </c>
      <c r="K159" s="215">
        <v>130</v>
      </c>
      <c r="L159" s="215">
        <f t="shared" si="35"/>
        <v>696</v>
      </c>
      <c r="M159" s="215">
        <v>696</v>
      </c>
      <c r="N159" s="215">
        <v>0</v>
      </c>
      <c r="O159" s="215">
        <f t="shared" si="38"/>
        <v>130</v>
      </c>
      <c r="P159" s="215">
        <f t="shared" si="37"/>
        <v>0</v>
      </c>
      <c r="Q159" s="215">
        <f t="shared" si="37"/>
        <v>130</v>
      </c>
      <c r="R159" s="216">
        <f t="shared" si="39"/>
        <v>0.84261501210653755</v>
      </c>
      <c r="S159" s="216">
        <f t="shared" si="39"/>
        <v>1</v>
      </c>
      <c r="T159" s="216">
        <f t="shared" si="39"/>
        <v>0</v>
      </c>
      <c r="U159" s="220"/>
      <c r="V159" s="221"/>
    </row>
    <row r="160" spans="1:24" s="218" customFormat="1" ht="20.25" hidden="1" customHeight="1">
      <c r="A160" s="228" t="s">
        <v>42</v>
      </c>
      <c r="B160" s="231" t="s">
        <v>361</v>
      </c>
      <c r="C160" s="215">
        <f t="shared" si="43"/>
        <v>826</v>
      </c>
      <c r="D160" s="215">
        <f t="shared" si="42"/>
        <v>696</v>
      </c>
      <c r="E160" s="215">
        <f t="shared" si="42"/>
        <v>130</v>
      </c>
      <c r="F160" s="215">
        <f t="shared" si="40"/>
        <v>0</v>
      </c>
      <c r="G160" s="215">
        <v>0</v>
      </c>
      <c r="H160" s="215">
        <v>0</v>
      </c>
      <c r="I160" s="215">
        <f t="shared" si="41"/>
        <v>826</v>
      </c>
      <c r="J160" s="215">
        <v>696</v>
      </c>
      <c r="K160" s="215">
        <v>130</v>
      </c>
      <c r="L160" s="215">
        <f t="shared" si="35"/>
        <v>0</v>
      </c>
      <c r="M160" s="215">
        <v>0</v>
      </c>
      <c r="N160" s="215">
        <v>0</v>
      </c>
      <c r="O160" s="215">
        <f t="shared" si="38"/>
        <v>826</v>
      </c>
      <c r="P160" s="215">
        <f t="shared" si="37"/>
        <v>696</v>
      </c>
      <c r="Q160" s="215">
        <f t="shared" si="37"/>
        <v>130</v>
      </c>
      <c r="R160" s="216">
        <f t="shared" si="39"/>
        <v>0</v>
      </c>
      <c r="S160" s="216">
        <f t="shared" si="39"/>
        <v>0</v>
      </c>
      <c r="T160" s="216">
        <f t="shared" si="39"/>
        <v>0</v>
      </c>
      <c r="U160" s="220"/>
      <c r="V160" s="221"/>
    </row>
    <row r="161" spans="1:22" s="218" customFormat="1" ht="20.25" hidden="1" customHeight="1">
      <c r="A161" s="228" t="s">
        <v>42</v>
      </c>
      <c r="B161" s="231" t="s">
        <v>362</v>
      </c>
      <c r="C161" s="215">
        <f t="shared" si="43"/>
        <v>1326</v>
      </c>
      <c r="D161" s="215">
        <f t="shared" si="42"/>
        <v>1196</v>
      </c>
      <c r="E161" s="215">
        <f t="shared" si="42"/>
        <v>130</v>
      </c>
      <c r="F161" s="215">
        <f t="shared" si="40"/>
        <v>0</v>
      </c>
      <c r="G161" s="215">
        <v>0</v>
      </c>
      <c r="H161" s="215">
        <v>0</v>
      </c>
      <c r="I161" s="215">
        <f t="shared" si="41"/>
        <v>1326</v>
      </c>
      <c r="J161" s="215">
        <v>1196</v>
      </c>
      <c r="K161" s="215">
        <v>130</v>
      </c>
      <c r="L161" s="215">
        <f t="shared" si="35"/>
        <v>0</v>
      </c>
      <c r="M161" s="215">
        <v>0</v>
      </c>
      <c r="N161" s="215">
        <v>0</v>
      </c>
      <c r="O161" s="215">
        <f t="shared" si="38"/>
        <v>1326</v>
      </c>
      <c r="P161" s="215">
        <f t="shared" si="37"/>
        <v>1196</v>
      </c>
      <c r="Q161" s="215">
        <f t="shared" si="37"/>
        <v>130</v>
      </c>
      <c r="R161" s="216">
        <f t="shared" si="39"/>
        <v>0</v>
      </c>
      <c r="S161" s="216">
        <f t="shared" si="39"/>
        <v>0</v>
      </c>
      <c r="T161" s="216">
        <f t="shared" si="39"/>
        <v>0</v>
      </c>
      <c r="U161" s="220"/>
      <c r="V161" s="221"/>
    </row>
    <row r="162" spans="1:22" s="218" customFormat="1" ht="20.25" hidden="1" customHeight="1">
      <c r="A162" s="228" t="s">
        <v>42</v>
      </c>
      <c r="B162" s="231" t="s">
        <v>363</v>
      </c>
      <c r="C162" s="215">
        <f t="shared" si="43"/>
        <v>826</v>
      </c>
      <c r="D162" s="215">
        <f t="shared" si="42"/>
        <v>696</v>
      </c>
      <c r="E162" s="215">
        <f t="shared" si="42"/>
        <v>130</v>
      </c>
      <c r="F162" s="215">
        <f t="shared" si="40"/>
        <v>0</v>
      </c>
      <c r="G162" s="215">
        <v>0</v>
      </c>
      <c r="H162" s="215">
        <v>0</v>
      </c>
      <c r="I162" s="215">
        <f t="shared" si="41"/>
        <v>826</v>
      </c>
      <c r="J162" s="215">
        <v>696</v>
      </c>
      <c r="K162" s="215">
        <v>130</v>
      </c>
      <c r="L162" s="215">
        <f t="shared" si="35"/>
        <v>50</v>
      </c>
      <c r="M162" s="215">
        <v>0</v>
      </c>
      <c r="N162" s="215">
        <v>50</v>
      </c>
      <c r="O162" s="215">
        <f t="shared" si="38"/>
        <v>776</v>
      </c>
      <c r="P162" s="215">
        <f t="shared" si="37"/>
        <v>696</v>
      </c>
      <c r="Q162" s="215">
        <f t="shared" si="37"/>
        <v>80</v>
      </c>
      <c r="R162" s="216">
        <f t="shared" si="39"/>
        <v>6.0532687651331719E-2</v>
      </c>
      <c r="S162" s="216">
        <f t="shared" si="39"/>
        <v>0</v>
      </c>
      <c r="T162" s="216">
        <f t="shared" si="39"/>
        <v>0.38461538461538464</v>
      </c>
      <c r="U162" s="220"/>
      <c r="V162" s="221"/>
    </row>
    <row r="163" spans="1:22" s="218" customFormat="1" ht="20.25" hidden="1" customHeight="1">
      <c r="A163" s="228" t="s">
        <v>42</v>
      </c>
      <c r="B163" s="231" t="s">
        <v>364</v>
      </c>
      <c r="C163" s="215">
        <f t="shared" si="43"/>
        <v>826</v>
      </c>
      <c r="D163" s="215">
        <f t="shared" si="42"/>
        <v>696</v>
      </c>
      <c r="E163" s="215">
        <f t="shared" si="42"/>
        <v>130</v>
      </c>
      <c r="F163" s="215">
        <f t="shared" si="40"/>
        <v>0</v>
      </c>
      <c r="G163" s="215">
        <v>0</v>
      </c>
      <c r="H163" s="215">
        <v>0</v>
      </c>
      <c r="I163" s="215">
        <f t="shared" si="41"/>
        <v>826</v>
      </c>
      <c r="J163" s="215">
        <v>696</v>
      </c>
      <c r="K163" s="215">
        <v>130</v>
      </c>
      <c r="L163" s="215">
        <f t="shared" si="35"/>
        <v>696</v>
      </c>
      <c r="M163" s="215">
        <v>696</v>
      </c>
      <c r="N163" s="215">
        <v>0</v>
      </c>
      <c r="O163" s="215">
        <f t="shared" si="38"/>
        <v>130</v>
      </c>
      <c r="P163" s="215">
        <f t="shared" si="37"/>
        <v>0</v>
      </c>
      <c r="Q163" s="215">
        <f t="shared" si="37"/>
        <v>130</v>
      </c>
      <c r="R163" s="216">
        <f t="shared" si="39"/>
        <v>0.84261501210653755</v>
      </c>
      <c r="S163" s="216">
        <f t="shared" si="39"/>
        <v>1</v>
      </c>
      <c r="T163" s="216">
        <f t="shared" si="39"/>
        <v>0</v>
      </c>
      <c r="U163" s="220"/>
      <c r="V163" s="221"/>
    </row>
    <row r="164" spans="1:22" s="218" customFormat="1" ht="20.25" hidden="1" customHeight="1">
      <c r="A164" s="228" t="s">
        <v>42</v>
      </c>
      <c r="B164" s="231" t="s">
        <v>365</v>
      </c>
      <c r="C164" s="215">
        <f t="shared" si="43"/>
        <v>826</v>
      </c>
      <c r="D164" s="215">
        <f t="shared" si="42"/>
        <v>696</v>
      </c>
      <c r="E164" s="215">
        <f t="shared" si="42"/>
        <v>130</v>
      </c>
      <c r="F164" s="215">
        <f t="shared" si="40"/>
        <v>0</v>
      </c>
      <c r="G164" s="215">
        <v>0</v>
      </c>
      <c r="H164" s="215">
        <v>0</v>
      </c>
      <c r="I164" s="215">
        <f t="shared" si="41"/>
        <v>826</v>
      </c>
      <c r="J164" s="215">
        <v>696</v>
      </c>
      <c r="K164" s="215">
        <v>130</v>
      </c>
      <c r="L164" s="215">
        <f t="shared" si="35"/>
        <v>0</v>
      </c>
      <c r="M164" s="215">
        <v>0</v>
      </c>
      <c r="N164" s="215">
        <v>0</v>
      </c>
      <c r="O164" s="215">
        <f t="shared" si="38"/>
        <v>826</v>
      </c>
      <c r="P164" s="215">
        <f t="shared" si="37"/>
        <v>696</v>
      </c>
      <c r="Q164" s="215">
        <f t="shared" si="37"/>
        <v>130</v>
      </c>
      <c r="R164" s="216">
        <f t="shared" si="39"/>
        <v>0</v>
      </c>
      <c r="S164" s="216">
        <f t="shared" si="39"/>
        <v>0</v>
      </c>
      <c r="T164" s="216">
        <f t="shared" si="39"/>
        <v>0</v>
      </c>
      <c r="U164" s="220"/>
      <c r="V164" s="221"/>
    </row>
    <row r="165" spans="1:22" s="218" customFormat="1" ht="20.25" hidden="1" customHeight="1">
      <c r="A165" s="228" t="s">
        <v>42</v>
      </c>
      <c r="B165" s="231" t="s">
        <v>366</v>
      </c>
      <c r="C165" s="215">
        <f t="shared" si="43"/>
        <v>826</v>
      </c>
      <c r="D165" s="215">
        <f t="shared" si="42"/>
        <v>696</v>
      </c>
      <c r="E165" s="215">
        <f t="shared" si="42"/>
        <v>130</v>
      </c>
      <c r="F165" s="215">
        <f t="shared" si="40"/>
        <v>0</v>
      </c>
      <c r="G165" s="215">
        <v>0</v>
      </c>
      <c r="H165" s="215">
        <v>0</v>
      </c>
      <c r="I165" s="215">
        <f t="shared" si="41"/>
        <v>826</v>
      </c>
      <c r="J165" s="215">
        <v>696</v>
      </c>
      <c r="K165" s="215">
        <v>130</v>
      </c>
      <c r="L165" s="215">
        <f t="shared" si="35"/>
        <v>477</v>
      </c>
      <c r="M165" s="215">
        <v>460</v>
      </c>
      <c r="N165" s="215">
        <v>17</v>
      </c>
      <c r="O165" s="215">
        <f t="shared" si="38"/>
        <v>349</v>
      </c>
      <c r="P165" s="215">
        <f t="shared" si="37"/>
        <v>236</v>
      </c>
      <c r="Q165" s="215">
        <f t="shared" si="37"/>
        <v>113</v>
      </c>
      <c r="R165" s="216">
        <f t="shared" si="39"/>
        <v>0.57748184019370463</v>
      </c>
      <c r="S165" s="216">
        <f t="shared" si="39"/>
        <v>0.66091954022988508</v>
      </c>
      <c r="T165" s="216">
        <f t="shared" si="39"/>
        <v>0.13076923076923078</v>
      </c>
      <c r="U165" s="220"/>
      <c r="V165" s="221"/>
    </row>
    <row r="166" spans="1:22" s="218" customFormat="1" ht="20.25" hidden="1" customHeight="1">
      <c r="A166" s="228" t="s">
        <v>42</v>
      </c>
      <c r="B166" s="231" t="s">
        <v>367</v>
      </c>
      <c r="C166" s="215">
        <f t="shared" si="43"/>
        <v>826</v>
      </c>
      <c r="D166" s="215">
        <f t="shared" si="42"/>
        <v>696</v>
      </c>
      <c r="E166" s="215">
        <f t="shared" si="42"/>
        <v>130</v>
      </c>
      <c r="F166" s="215">
        <f t="shared" si="40"/>
        <v>0</v>
      </c>
      <c r="G166" s="215">
        <v>0</v>
      </c>
      <c r="H166" s="215">
        <v>0</v>
      </c>
      <c r="I166" s="215">
        <f t="shared" si="41"/>
        <v>826</v>
      </c>
      <c r="J166" s="215">
        <v>696</v>
      </c>
      <c r="K166" s="215">
        <v>130</v>
      </c>
      <c r="L166" s="215">
        <f t="shared" si="35"/>
        <v>0</v>
      </c>
      <c r="M166" s="215">
        <v>0</v>
      </c>
      <c r="N166" s="215">
        <v>0</v>
      </c>
      <c r="O166" s="215">
        <f t="shared" si="38"/>
        <v>826</v>
      </c>
      <c r="P166" s="215">
        <f t="shared" si="37"/>
        <v>696</v>
      </c>
      <c r="Q166" s="215">
        <f t="shared" si="37"/>
        <v>130</v>
      </c>
      <c r="R166" s="216">
        <f t="shared" si="39"/>
        <v>0</v>
      </c>
      <c r="S166" s="216">
        <f t="shared" si="39"/>
        <v>0</v>
      </c>
      <c r="T166" s="216">
        <f t="shared" si="39"/>
        <v>0</v>
      </c>
      <c r="U166" s="220"/>
      <c r="V166" s="221"/>
    </row>
    <row r="167" spans="1:22" s="218" customFormat="1" ht="20.25" hidden="1" customHeight="1">
      <c r="A167" s="228" t="s">
        <v>42</v>
      </c>
      <c r="B167" s="231" t="s">
        <v>368</v>
      </c>
      <c r="C167" s="215">
        <f t="shared" si="43"/>
        <v>826</v>
      </c>
      <c r="D167" s="215">
        <f t="shared" si="42"/>
        <v>696</v>
      </c>
      <c r="E167" s="215">
        <f t="shared" si="42"/>
        <v>130</v>
      </c>
      <c r="F167" s="215">
        <f t="shared" si="40"/>
        <v>0</v>
      </c>
      <c r="G167" s="215">
        <v>0</v>
      </c>
      <c r="H167" s="215">
        <v>0</v>
      </c>
      <c r="I167" s="215">
        <f t="shared" si="41"/>
        <v>826</v>
      </c>
      <c r="J167" s="215">
        <v>696</v>
      </c>
      <c r="K167" s="215">
        <v>130</v>
      </c>
      <c r="L167" s="215">
        <f t="shared" si="35"/>
        <v>696</v>
      </c>
      <c r="M167" s="215">
        <v>696</v>
      </c>
      <c r="N167" s="215">
        <v>0</v>
      </c>
      <c r="O167" s="215">
        <f t="shared" si="38"/>
        <v>130</v>
      </c>
      <c r="P167" s="215">
        <f t="shared" si="37"/>
        <v>0</v>
      </c>
      <c r="Q167" s="215">
        <f t="shared" si="37"/>
        <v>130</v>
      </c>
      <c r="R167" s="216">
        <f t="shared" si="39"/>
        <v>0.84261501210653755</v>
      </c>
      <c r="S167" s="216">
        <f t="shared" si="39"/>
        <v>1</v>
      </c>
      <c r="T167" s="216">
        <f t="shared" si="39"/>
        <v>0</v>
      </c>
      <c r="U167" s="220"/>
      <c r="V167" s="221"/>
    </row>
    <row r="168" spans="1:22" s="218" customFormat="1" ht="20.25" hidden="1" customHeight="1">
      <c r="A168" s="228" t="s">
        <v>42</v>
      </c>
      <c r="B168" s="231" t="s">
        <v>369</v>
      </c>
      <c r="C168" s="215">
        <f t="shared" si="43"/>
        <v>826</v>
      </c>
      <c r="D168" s="215">
        <f t="shared" si="42"/>
        <v>696</v>
      </c>
      <c r="E168" s="215">
        <f t="shared" si="42"/>
        <v>130</v>
      </c>
      <c r="F168" s="215">
        <f t="shared" si="40"/>
        <v>0</v>
      </c>
      <c r="G168" s="215">
        <v>0</v>
      </c>
      <c r="H168" s="215">
        <v>0</v>
      </c>
      <c r="I168" s="215">
        <f t="shared" si="41"/>
        <v>826</v>
      </c>
      <c r="J168" s="215">
        <v>696</v>
      </c>
      <c r="K168" s="215">
        <v>130</v>
      </c>
      <c r="L168" s="215">
        <f t="shared" si="35"/>
        <v>130</v>
      </c>
      <c r="M168" s="215">
        <v>0</v>
      </c>
      <c r="N168" s="215">
        <v>130</v>
      </c>
      <c r="O168" s="215">
        <f t="shared" si="38"/>
        <v>696</v>
      </c>
      <c r="P168" s="215">
        <f t="shared" si="37"/>
        <v>696</v>
      </c>
      <c r="Q168" s="215">
        <f t="shared" si="37"/>
        <v>0</v>
      </c>
      <c r="R168" s="216">
        <f t="shared" si="39"/>
        <v>0.15738498789346247</v>
      </c>
      <c r="S168" s="216">
        <f t="shared" si="39"/>
        <v>0</v>
      </c>
      <c r="T168" s="216">
        <f t="shared" si="39"/>
        <v>1</v>
      </c>
      <c r="U168" s="220"/>
      <c r="V168" s="221"/>
    </row>
    <row r="169" spans="1:22" s="218" customFormat="1" ht="20.25" hidden="1" customHeight="1">
      <c r="A169" s="228" t="s">
        <v>42</v>
      </c>
      <c r="B169" s="231" t="s">
        <v>370</v>
      </c>
      <c r="C169" s="215">
        <f t="shared" si="43"/>
        <v>826</v>
      </c>
      <c r="D169" s="215">
        <f t="shared" si="42"/>
        <v>696</v>
      </c>
      <c r="E169" s="215">
        <f t="shared" si="42"/>
        <v>130</v>
      </c>
      <c r="F169" s="215">
        <f t="shared" si="40"/>
        <v>0</v>
      </c>
      <c r="G169" s="215">
        <v>0</v>
      </c>
      <c r="H169" s="215">
        <v>0</v>
      </c>
      <c r="I169" s="215">
        <f t="shared" si="41"/>
        <v>826</v>
      </c>
      <c r="J169" s="215">
        <v>696</v>
      </c>
      <c r="K169" s="215">
        <v>130</v>
      </c>
      <c r="L169" s="215">
        <f t="shared" si="35"/>
        <v>696</v>
      </c>
      <c r="M169" s="215">
        <v>696</v>
      </c>
      <c r="N169" s="215">
        <v>0</v>
      </c>
      <c r="O169" s="215">
        <f t="shared" si="38"/>
        <v>130</v>
      </c>
      <c r="P169" s="215">
        <f t="shared" si="37"/>
        <v>0</v>
      </c>
      <c r="Q169" s="215">
        <f t="shared" si="37"/>
        <v>130</v>
      </c>
      <c r="R169" s="216">
        <f t="shared" si="39"/>
        <v>0.84261501210653755</v>
      </c>
      <c r="S169" s="216">
        <f t="shared" si="39"/>
        <v>1</v>
      </c>
      <c r="T169" s="216">
        <f t="shared" si="39"/>
        <v>0</v>
      </c>
      <c r="U169" s="220"/>
      <c r="V169" s="221"/>
    </row>
    <row r="170" spans="1:22" s="218" customFormat="1" ht="20.25" hidden="1" customHeight="1">
      <c r="A170" s="228" t="s">
        <v>42</v>
      </c>
      <c r="B170" s="231" t="s">
        <v>371</v>
      </c>
      <c r="C170" s="215">
        <f t="shared" si="43"/>
        <v>826</v>
      </c>
      <c r="D170" s="215">
        <f t="shared" si="42"/>
        <v>696</v>
      </c>
      <c r="E170" s="215">
        <f t="shared" si="42"/>
        <v>130</v>
      </c>
      <c r="F170" s="215">
        <f t="shared" si="40"/>
        <v>0</v>
      </c>
      <c r="G170" s="215">
        <v>0</v>
      </c>
      <c r="H170" s="215">
        <v>0</v>
      </c>
      <c r="I170" s="215">
        <f t="shared" si="41"/>
        <v>826</v>
      </c>
      <c r="J170" s="215">
        <v>696</v>
      </c>
      <c r="K170" s="215">
        <v>130</v>
      </c>
      <c r="L170" s="215">
        <f t="shared" si="35"/>
        <v>696</v>
      </c>
      <c r="M170" s="215">
        <v>696</v>
      </c>
      <c r="N170" s="215">
        <v>0</v>
      </c>
      <c r="O170" s="215">
        <f t="shared" si="38"/>
        <v>130</v>
      </c>
      <c r="P170" s="215">
        <f t="shared" si="37"/>
        <v>0</v>
      </c>
      <c r="Q170" s="215">
        <f t="shared" si="37"/>
        <v>130</v>
      </c>
      <c r="R170" s="216">
        <f t="shared" si="39"/>
        <v>0.84261501210653755</v>
      </c>
      <c r="S170" s="216">
        <f t="shared" si="39"/>
        <v>1</v>
      </c>
      <c r="T170" s="216">
        <f t="shared" si="39"/>
        <v>0</v>
      </c>
      <c r="U170" s="220"/>
      <c r="V170" s="221"/>
    </row>
    <row r="171" spans="1:22" s="218" customFormat="1" ht="20.25" hidden="1" customHeight="1">
      <c r="A171" s="228" t="s">
        <v>42</v>
      </c>
      <c r="B171" s="231" t="s">
        <v>372</v>
      </c>
      <c r="C171" s="215">
        <f t="shared" si="43"/>
        <v>826</v>
      </c>
      <c r="D171" s="215">
        <f t="shared" si="42"/>
        <v>696</v>
      </c>
      <c r="E171" s="215">
        <f t="shared" si="42"/>
        <v>130</v>
      </c>
      <c r="F171" s="215">
        <f t="shared" si="40"/>
        <v>0</v>
      </c>
      <c r="G171" s="215">
        <v>0</v>
      </c>
      <c r="H171" s="215">
        <v>0</v>
      </c>
      <c r="I171" s="215">
        <f t="shared" si="41"/>
        <v>826</v>
      </c>
      <c r="J171" s="215">
        <v>696</v>
      </c>
      <c r="K171" s="215">
        <v>130</v>
      </c>
      <c r="L171" s="215">
        <f t="shared" si="35"/>
        <v>34</v>
      </c>
      <c r="M171" s="215">
        <v>0</v>
      </c>
      <c r="N171" s="215">
        <v>34</v>
      </c>
      <c r="O171" s="215">
        <f t="shared" si="38"/>
        <v>792</v>
      </c>
      <c r="P171" s="215">
        <f t="shared" si="37"/>
        <v>696</v>
      </c>
      <c r="Q171" s="215">
        <f t="shared" si="37"/>
        <v>96</v>
      </c>
      <c r="R171" s="216">
        <f t="shared" si="39"/>
        <v>4.1162227602905568E-2</v>
      </c>
      <c r="S171" s="216">
        <f t="shared" si="39"/>
        <v>0</v>
      </c>
      <c r="T171" s="216">
        <f t="shared" si="39"/>
        <v>0.26153846153846155</v>
      </c>
      <c r="U171" s="220"/>
      <c r="V171" s="221"/>
    </row>
    <row r="172" spans="1:22" s="218" customFormat="1" ht="20.25" hidden="1" customHeight="1">
      <c r="A172" s="228" t="s">
        <v>42</v>
      </c>
      <c r="B172" s="231" t="s">
        <v>373</v>
      </c>
      <c r="C172" s="215">
        <f t="shared" si="43"/>
        <v>1446</v>
      </c>
      <c r="D172" s="215">
        <f t="shared" si="42"/>
        <v>1196</v>
      </c>
      <c r="E172" s="215">
        <f t="shared" si="42"/>
        <v>250</v>
      </c>
      <c r="F172" s="215">
        <f t="shared" si="40"/>
        <v>0</v>
      </c>
      <c r="G172" s="215">
        <v>0</v>
      </c>
      <c r="H172" s="215">
        <v>0</v>
      </c>
      <c r="I172" s="215">
        <f t="shared" si="41"/>
        <v>1446</v>
      </c>
      <c r="J172" s="215">
        <v>1196</v>
      </c>
      <c r="K172" s="215">
        <v>250</v>
      </c>
      <c r="L172" s="215">
        <f t="shared" si="35"/>
        <v>696</v>
      </c>
      <c r="M172" s="215">
        <v>696</v>
      </c>
      <c r="N172" s="215">
        <v>0</v>
      </c>
      <c r="O172" s="215">
        <f t="shared" si="38"/>
        <v>750</v>
      </c>
      <c r="P172" s="215">
        <f t="shared" si="37"/>
        <v>500</v>
      </c>
      <c r="Q172" s="215">
        <f t="shared" si="37"/>
        <v>250</v>
      </c>
      <c r="R172" s="216">
        <f t="shared" si="39"/>
        <v>0.48132780082987553</v>
      </c>
      <c r="S172" s="216">
        <f t="shared" si="39"/>
        <v>0.58193979933110362</v>
      </c>
      <c r="T172" s="216">
        <f t="shared" si="39"/>
        <v>0</v>
      </c>
      <c r="U172" s="220"/>
      <c r="V172" s="221"/>
    </row>
    <row r="173" spans="1:22" s="218" customFormat="1" ht="20.25" hidden="1" customHeight="1">
      <c r="A173" s="228" t="s">
        <v>42</v>
      </c>
      <c r="B173" s="231" t="s">
        <v>374</v>
      </c>
      <c r="C173" s="215">
        <f t="shared" si="43"/>
        <v>1946</v>
      </c>
      <c r="D173" s="215">
        <f t="shared" si="42"/>
        <v>1696</v>
      </c>
      <c r="E173" s="215">
        <f t="shared" si="42"/>
        <v>250</v>
      </c>
      <c r="F173" s="215">
        <f t="shared" si="40"/>
        <v>0</v>
      </c>
      <c r="G173" s="215">
        <v>0</v>
      </c>
      <c r="H173" s="215">
        <v>0</v>
      </c>
      <c r="I173" s="215">
        <f t="shared" si="41"/>
        <v>1946</v>
      </c>
      <c r="J173" s="215">
        <v>1696</v>
      </c>
      <c r="K173" s="215">
        <v>250</v>
      </c>
      <c r="L173" s="215">
        <f t="shared" si="35"/>
        <v>0</v>
      </c>
      <c r="M173" s="215">
        <v>0</v>
      </c>
      <c r="N173" s="215">
        <v>0</v>
      </c>
      <c r="O173" s="215">
        <f t="shared" si="38"/>
        <v>1946</v>
      </c>
      <c r="P173" s="215">
        <f t="shared" si="37"/>
        <v>1696</v>
      </c>
      <c r="Q173" s="215">
        <f t="shared" si="37"/>
        <v>250</v>
      </c>
      <c r="R173" s="216">
        <f t="shared" si="39"/>
        <v>0</v>
      </c>
      <c r="S173" s="216">
        <f t="shared" si="39"/>
        <v>0</v>
      </c>
      <c r="T173" s="216">
        <f t="shared" si="39"/>
        <v>0</v>
      </c>
      <c r="U173" s="220"/>
      <c r="V173" s="221"/>
    </row>
    <row r="174" spans="1:22" s="218" customFormat="1" ht="20.25" hidden="1" customHeight="1">
      <c r="A174" s="228" t="s">
        <v>42</v>
      </c>
      <c r="B174" s="231" t="s">
        <v>375</v>
      </c>
      <c r="C174" s="215">
        <f t="shared" si="43"/>
        <v>826</v>
      </c>
      <c r="D174" s="215">
        <f t="shared" si="42"/>
        <v>696</v>
      </c>
      <c r="E174" s="215">
        <f t="shared" si="42"/>
        <v>130</v>
      </c>
      <c r="F174" s="215">
        <f t="shared" si="40"/>
        <v>0</v>
      </c>
      <c r="G174" s="215">
        <v>0</v>
      </c>
      <c r="H174" s="215">
        <v>0</v>
      </c>
      <c r="I174" s="215">
        <f t="shared" si="41"/>
        <v>826</v>
      </c>
      <c r="J174" s="215">
        <v>696</v>
      </c>
      <c r="K174" s="215">
        <v>130</v>
      </c>
      <c r="L174" s="215">
        <f t="shared" si="35"/>
        <v>0</v>
      </c>
      <c r="M174" s="215">
        <v>0</v>
      </c>
      <c r="N174" s="215">
        <v>0</v>
      </c>
      <c r="O174" s="215">
        <f t="shared" si="38"/>
        <v>826</v>
      </c>
      <c r="P174" s="215">
        <f t="shared" si="37"/>
        <v>696</v>
      </c>
      <c r="Q174" s="215">
        <f t="shared" si="37"/>
        <v>130</v>
      </c>
      <c r="R174" s="216">
        <f t="shared" si="39"/>
        <v>0</v>
      </c>
      <c r="S174" s="216">
        <f t="shared" si="39"/>
        <v>0</v>
      </c>
      <c r="T174" s="216">
        <f t="shared" si="39"/>
        <v>0</v>
      </c>
      <c r="U174" s="220"/>
      <c r="V174" s="221"/>
    </row>
    <row r="175" spans="1:22" s="218" customFormat="1" ht="20.25" hidden="1" customHeight="1">
      <c r="A175" s="228" t="s">
        <v>42</v>
      </c>
      <c r="B175" s="231" t="s">
        <v>376</v>
      </c>
      <c r="C175" s="215">
        <f t="shared" si="43"/>
        <v>826</v>
      </c>
      <c r="D175" s="215">
        <f t="shared" si="42"/>
        <v>696</v>
      </c>
      <c r="E175" s="215">
        <f t="shared" si="42"/>
        <v>130</v>
      </c>
      <c r="F175" s="215">
        <f t="shared" si="40"/>
        <v>0</v>
      </c>
      <c r="G175" s="215">
        <v>0</v>
      </c>
      <c r="H175" s="215">
        <v>0</v>
      </c>
      <c r="I175" s="215">
        <f t="shared" si="41"/>
        <v>826</v>
      </c>
      <c r="J175" s="215">
        <v>696</v>
      </c>
      <c r="K175" s="215">
        <v>130</v>
      </c>
      <c r="L175" s="215">
        <f t="shared" si="35"/>
        <v>30</v>
      </c>
      <c r="M175" s="215">
        <v>0</v>
      </c>
      <c r="N175" s="215">
        <v>30</v>
      </c>
      <c r="O175" s="215">
        <f t="shared" si="38"/>
        <v>796</v>
      </c>
      <c r="P175" s="215">
        <f t="shared" si="37"/>
        <v>696</v>
      </c>
      <c r="Q175" s="215">
        <f t="shared" si="37"/>
        <v>100</v>
      </c>
      <c r="R175" s="216">
        <f t="shared" si="39"/>
        <v>3.6319612590799029E-2</v>
      </c>
      <c r="S175" s="216">
        <f t="shared" si="39"/>
        <v>0</v>
      </c>
      <c r="T175" s="216">
        <f t="shared" si="39"/>
        <v>0.23076923076923078</v>
      </c>
      <c r="U175" s="220"/>
      <c r="V175" s="221"/>
    </row>
    <row r="176" spans="1:22" s="218" customFormat="1" ht="20.25" hidden="1" customHeight="1">
      <c r="A176" s="228" t="s">
        <v>42</v>
      </c>
      <c r="B176" s="231" t="s">
        <v>377</v>
      </c>
      <c r="C176" s="215">
        <f t="shared" si="43"/>
        <v>826</v>
      </c>
      <c r="D176" s="215">
        <f t="shared" si="42"/>
        <v>696</v>
      </c>
      <c r="E176" s="215">
        <f t="shared" si="42"/>
        <v>130</v>
      </c>
      <c r="F176" s="215">
        <f t="shared" si="40"/>
        <v>0</v>
      </c>
      <c r="G176" s="215">
        <v>0</v>
      </c>
      <c r="H176" s="215">
        <v>0</v>
      </c>
      <c r="I176" s="215">
        <f t="shared" si="41"/>
        <v>826</v>
      </c>
      <c r="J176" s="215">
        <v>696</v>
      </c>
      <c r="K176" s="215">
        <v>130</v>
      </c>
      <c r="L176" s="215">
        <f t="shared" si="35"/>
        <v>0</v>
      </c>
      <c r="M176" s="215">
        <v>0</v>
      </c>
      <c r="N176" s="215">
        <v>0</v>
      </c>
      <c r="O176" s="215">
        <f t="shared" si="38"/>
        <v>826</v>
      </c>
      <c r="P176" s="215">
        <f t="shared" si="37"/>
        <v>696</v>
      </c>
      <c r="Q176" s="215">
        <f t="shared" si="37"/>
        <v>130</v>
      </c>
      <c r="R176" s="216">
        <f t="shared" si="39"/>
        <v>0</v>
      </c>
      <c r="S176" s="216">
        <f t="shared" si="39"/>
        <v>0</v>
      </c>
      <c r="T176" s="216">
        <f t="shared" si="39"/>
        <v>0</v>
      </c>
      <c r="U176" s="220"/>
      <c r="V176" s="221"/>
    </row>
    <row r="177" spans="1:24" s="218" customFormat="1" ht="20.25" hidden="1" customHeight="1">
      <c r="A177" s="228" t="s">
        <v>42</v>
      </c>
      <c r="B177" s="231" t="s">
        <v>378</v>
      </c>
      <c r="C177" s="215">
        <f t="shared" si="43"/>
        <v>826</v>
      </c>
      <c r="D177" s="215">
        <f t="shared" si="42"/>
        <v>696</v>
      </c>
      <c r="E177" s="215">
        <f t="shared" si="42"/>
        <v>130</v>
      </c>
      <c r="F177" s="215">
        <f t="shared" si="40"/>
        <v>0</v>
      </c>
      <c r="G177" s="215">
        <v>0</v>
      </c>
      <c r="H177" s="215">
        <v>0</v>
      </c>
      <c r="I177" s="215">
        <f t="shared" si="41"/>
        <v>826</v>
      </c>
      <c r="J177" s="215">
        <v>696</v>
      </c>
      <c r="K177" s="215">
        <v>130</v>
      </c>
      <c r="L177" s="215">
        <f t="shared" si="35"/>
        <v>667</v>
      </c>
      <c r="M177" s="215">
        <v>611</v>
      </c>
      <c r="N177" s="215">
        <v>56</v>
      </c>
      <c r="O177" s="215">
        <f t="shared" si="38"/>
        <v>159</v>
      </c>
      <c r="P177" s="215">
        <f t="shared" si="37"/>
        <v>85</v>
      </c>
      <c r="Q177" s="215">
        <f t="shared" si="37"/>
        <v>74</v>
      </c>
      <c r="R177" s="216">
        <f t="shared" si="39"/>
        <v>0.80750605326876512</v>
      </c>
      <c r="S177" s="216">
        <f t="shared" si="39"/>
        <v>0.87787356321839083</v>
      </c>
      <c r="T177" s="216">
        <f t="shared" si="39"/>
        <v>0.43076923076923079</v>
      </c>
      <c r="U177" s="220"/>
      <c r="V177" s="221"/>
    </row>
    <row r="178" spans="1:24" s="230" customFormat="1" ht="20.25" customHeight="1">
      <c r="A178" s="228">
        <v>8</v>
      </c>
      <c r="B178" s="231" t="s">
        <v>72</v>
      </c>
      <c r="C178" s="225">
        <f>SUM(C179:C196)</f>
        <v>28452</v>
      </c>
      <c r="D178" s="225">
        <f t="shared" ref="D178:Q178" si="44">SUM(D179:D196)</f>
        <v>23832</v>
      </c>
      <c r="E178" s="225">
        <f t="shared" si="44"/>
        <v>4620</v>
      </c>
      <c r="F178" s="226">
        <f t="shared" si="44"/>
        <v>0</v>
      </c>
      <c r="G178" s="226">
        <f t="shared" si="44"/>
        <v>0</v>
      </c>
      <c r="H178" s="226">
        <f t="shared" si="44"/>
        <v>0</v>
      </c>
      <c r="I178" s="226">
        <f t="shared" si="44"/>
        <v>28452</v>
      </c>
      <c r="J178" s="226">
        <f t="shared" si="44"/>
        <v>23832</v>
      </c>
      <c r="K178" s="226">
        <f t="shared" si="44"/>
        <v>4620</v>
      </c>
      <c r="L178" s="225">
        <f t="shared" si="44"/>
        <v>13593</v>
      </c>
      <c r="M178" s="225">
        <f t="shared" si="44"/>
        <v>12730</v>
      </c>
      <c r="N178" s="225">
        <f t="shared" si="44"/>
        <v>863</v>
      </c>
      <c r="O178" s="225">
        <f t="shared" si="44"/>
        <v>14859</v>
      </c>
      <c r="P178" s="225">
        <f t="shared" si="44"/>
        <v>11102</v>
      </c>
      <c r="Q178" s="225">
        <f t="shared" si="44"/>
        <v>3757</v>
      </c>
      <c r="R178" s="227">
        <f t="shared" si="39"/>
        <v>0.47775200337410373</v>
      </c>
      <c r="S178" s="227">
        <f t="shared" si="39"/>
        <v>0.53415575696542461</v>
      </c>
      <c r="T178" s="227">
        <f t="shared" si="39"/>
        <v>0.18679653679653679</v>
      </c>
      <c r="U178" s="228"/>
      <c r="V178" s="205" t="s">
        <v>1</v>
      </c>
      <c r="W178" s="229"/>
      <c r="X178" s="229"/>
    </row>
    <row r="179" spans="1:24" s="218" customFormat="1" ht="20.25" hidden="1" customHeight="1">
      <c r="A179" s="228" t="s">
        <v>42</v>
      </c>
      <c r="B179" s="231" t="s">
        <v>242</v>
      </c>
      <c r="C179" s="215">
        <f t="shared" si="43"/>
        <v>11225</v>
      </c>
      <c r="D179" s="215">
        <f t="shared" si="42"/>
        <v>10000</v>
      </c>
      <c r="E179" s="215">
        <f t="shared" si="42"/>
        <v>1225</v>
      </c>
      <c r="F179" s="215">
        <f t="shared" si="40"/>
        <v>0</v>
      </c>
      <c r="G179" s="215">
        <v>0</v>
      </c>
      <c r="H179" s="215">
        <v>0</v>
      </c>
      <c r="I179" s="215">
        <f t="shared" si="41"/>
        <v>11225</v>
      </c>
      <c r="J179" s="215">
        <v>10000</v>
      </c>
      <c r="K179" s="215">
        <v>1225</v>
      </c>
      <c r="L179" s="215">
        <f t="shared" si="35"/>
        <v>4624</v>
      </c>
      <c r="M179" s="215">
        <v>4500</v>
      </c>
      <c r="N179" s="215">
        <v>124</v>
      </c>
      <c r="O179" s="215">
        <f t="shared" si="38"/>
        <v>6601</v>
      </c>
      <c r="P179" s="215">
        <f t="shared" si="37"/>
        <v>5500</v>
      </c>
      <c r="Q179" s="215">
        <f t="shared" si="37"/>
        <v>1101</v>
      </c>
      <c r="R179" s="216">
        <f t="shared" si="39"/>
        <v>0.41193763919821824</v>
      </c>
      <c r="S179" s="216">
        <f t="shared" si="39"/>
        <v>0.45</v>
      </c>
      <c r="T179" s="216">
        <f t="shared" si="39"/>
        <v>0.10122448979591837</v>
      </c>
      <c r="U179" s="220"/>
      <c r="V179" s="221"/>
      <c r="W179" s="232"/>
      <c r="X179" s="232"/>
    </row>
    <row r="180" spans="1:24" s="218" customFormat="1" ht="20.25" hidden="1" customHeight="1">
      <c r="A180" s="228" t="s">
        <v>42</v>
      </c>
      <c r="B180" s="231" t="s">
        <v>379</v>
      </c>
      <c r="C180" s="215">
        <f t="shared" si="43"/>
        <v>2451</v>
      </c>
      <c r="D180" s="215">
        <f t="shared" si="42"/>
        <v>1696</v>
      </c>
      <c r="E180" s="215">
        <f t="shared" si="42"/>
        <v>755</v>
      </c>
      <c r="F180" s="215">
        <f t="shared" si="40"/>
        <v>0</v>
      </c>
      <c r="G180" s="215">
        <v>0</v>
      </c>
      <c r="H180" s="215">
        <v>0</v>
      </c>
      <c r="I180" s="215">
        <f t="shared" si="41"/>
        <v>2451</v>
      </c>
      <c r="J180" s="215">
        <v>1696</v>
      </c>
      <c r="K180" s="215">
        <v>755</v>
      </c>
      <c r="L180" s="215">
        <f t="shared" si="35"/>
        <v>811</v>
      </c>
      <c r="M180" s="215">
        <v>811</v>
      </c>
      <c r="N180" s="215">
        <v>0</v>
      </c>
      <c r="O180" s="215">
        <f t="shared" si="38"/>
        <v>1640</v>
      </c>
      <c r="P180" s="215">
        <f t="shared" si="37"/>
        <v>885</v>
      </c>
      <c r="Q180" s="215">
        <f t="shared" si="37"/>
        <v>755</v>
      </c>
      <c r="R180" s="216">
        <f t="shared" si="39"/>
        <v>0.33088535291717669</v>
      </c>
      <c r="S180" s="216">
        <f t="shared" si="39"/>
        <v>0.47818396226415094</v>
      </c>
      <c r="T180" s="216">
        <f t="shared" si="39"/>
        <v>0</v>
      </c>
      <c r="U180" s="220"/>
      <c r="V180" s="221"/>
    </row>
    <row r="181" spans="1:24" s="218" customFormat="1" ht="20.25" hidden="1" customHeight="1">
      <c r="A181" s="228" t="s">
        <v>42</v>
      </c>
      <c r="B181" s="231" t="s">
        <v>380</v>
      </c>
      <c r="C181" s="215">
        <f t="shared" si="43"/>
        <v>1571</v>
      </c>
      <c r="D181" s="215">
        <f t="shared" si="42"/>
        <v>1196</v>
      </c>
      <c r="E181" s="215">
        <f t="shared" si="42"/>
        <v>375</v>
      </c>
      <c r="F181" s="215">
        <f t="shared" si="40"/>
        <v>0</v>
      </c>
      <c r="G181" s="215">
        <v>0</v>
      </c>
      <c r="H181" s="215">
        <v>0</v>
      </c>
      <c r="I181" s="215">
        <f t="shared" si="41"/>
        <v>1571</v>
      </c>
      <c r="J181" s="215">
        <v>1196</v>
      </c>
      <c r="K181" s="215">
        <v>375</v>
      </c>
      <c r="L181" s="215">
        <f t="shared" si="35"/>
        <v>585</v>
      </c>
      <c r="M181" s="215">
        <v>550</v>
      </c>
      <c r="N181" s="215">
        <v>35</v>
      </c>
      <c r="O181" s="215">
        <f t="shared" si="38"/>
        <v>986</v>
      </c>
      <c r="P181" s="215">
        <f t="shared" si="37"/>
        <v>646</v>
      </c>
      <c r="Q181" s="215">
        <f t="shared" si="37"/>
        <v>340</v>
      </c>
      <c r="R181" s="216">
        <f t="shared" si="39"/>
        <v>0.37237428389560789</v>
      </c>
      <c r="S181" s="216">
        <f t="shared" si="39"/>
        <v>0.45986622073578598</v>
      </c>
      <c r="T181" s="216">
        <f t="shared" si="39"/>
        <v>9.3333333333333338E-2</v>
      </c>
      <c r="U181" s="220"/>
      <c r="V181" s="221"/>
    </row>
    <row r="182" spans="1:24" s="218" customFormat="1" ht="20.25" hidden="1" customHeight="1">
      <c r="A182" s="228" t="s">
        <v>42</v>
      </c>
      <c r="B182" s="231" t="s">
        <v>381</v>
      </c>
      <c r="C182" s="215">
        <f t="shared" si="43"/>
        <v>1571</v>
      </c>
      <c r="D182" s="215">
        <f t="shared" si="42"/>
        <v>1196</v>
      </c>
      <c r="E182" s="215">
        <f t="shared" si="42"/>
        <v>375</v>
      </c>
      <c r="F182" s="215">
        <f t="shared" si="40"/>
        <v>0</v>
      </c>
      <c r="G182" s="215">
        <v>0</v>
      </c>
      <c r="H182" s="215">
        <v>0</v>
      </c>
      <c r="I182" s="215">
        <f t="shared" si="41"/>
        <v>1571</v>
      </c>
      <c r="J182" s="215">
        <v>1196</v>
      </c>
      <c r="K182" s="215">
        <v>375</v>
      </c>
      <c r="L182" s="215">
        <f t="shared" si="35"/>
        <v>72</v>
      </c>
      <c r="M182" s="215">
        <v>0</v>
      </c>
      <c r="N182" s="215">
        <v>72</v>
      </c>
      <c r="O182" s="215">
        <f t="shared" si="38"/>
        <v>1499</v>
      </c>
      <c r="P182" s="215">
        <f t="shared" si="37"/>
        <v>1196</v>
      </c>
      <c r="Q182" s="215">
        <f t="shared" si="37"/>
        <v>303</v>
      </c>
      <c r="R182" s="216">
        <f t="shared" si="39"/>
        <v>4.5830681094844047E-2</v>
      </c>
      <c r="S182" s="216">
        <f t="shared" si="39"/>
        <v>0</v>
      </c>
      <c r="T182" s="216">
        <f t="shared" si="39"/>
        <v>0.192</v>
      </c>
      <c r="U182" s="220"/>
      <c r="V182" s="221"/>
    </row>
    <row r="183" spans="1:24" s="218" customFormat="1" ht="20.25" hidden="1" customHeight="1">
      <c r="A183" s="228" t="s">
        <v>42</v>
      </c>
      <c r="B183" s="231" t="s">
        <v>382</v>
      </c>
      <c r="C183" s="215">
        <f t="shared" si="43"/>
        <v>831</v>
      </c>
      <c r="D183" s="215">
        <f t="shared" si="42"/>
        <v>696</v>
      </c>
      <c r="E183" s="215">
        <f t="shared" si="42"/>
        <v>135</v>
      </c>
      <c r="F183" s="215">
        <f t="shared" si="40"/>
        <v>0</v>
      </c>
      <c r="G183" s="215">
        <v>0</v>
      </c>
      <c r="H183" s="215">
        <v>0</v>
      </c>
      <c r="I183" s="215">
        <f t="shared" si="41"/>
        <v>831</v>
      </c>
      <c r="J183" s="215">
        <v>696</v>
      </c>
      <c r="K183" s="215">
        <v>135</v>
      </c>
      <c r="L183" s="215">
        <f t="shared" si="35"/>
        <v>745</v>
      </c>
      <c r="M183" s="215">
        <v>640</v>
      </c>
      <c r="N183" s="215">
        <v>105</v>
      </c>
      <c r="O183" s="215">
        <f t="shared" si="38"/>
        <v>86</v>
      </c>
      <c r="P183" s="215">
        <f t="shared" si="37"/>
        <v>56</v>
      </c>
      <c r="Q183" s="215">
        <f t="shared" si="37"/>
        <v>30</v>
      </c>
      <c r="R183" s="216">
        <f t="shared" si="39"/>
        <v>0.89651022864019259</v>
      </c>
      <c r="S183" s="216">
        <f t="shared" si="39"/>
        <v>0.91954022988505746</v>
      </c>
      <c r="T183" s="216">
        <f t="shared" si="39"/>
        <v>0.77777777777777779</v>
      </c>
      <c r="U183" s="220"/>
      <c r="V183" s="221"/>
    </row>
    <row r="184" spans="1:24" s="218" customFormat="1" ht="20.25" hidden="1" customHeight="1">
      <c r="A184" s="228" t="s">
        <v>42</v>
      </c>
      <c r="B184" s="231" t="s">
        <v>383</v>
      </c>
      <c r="C184" s="215">
        <f t="shared" si="43"/>
        <v>831</v>
      </c>
      <c r="D184" s="215">
        <f t="shared" si="42"/>
        <v>696</v>
      </c>
      <c r="E184" s="215">
        <f t="shared" si="42"/>
        <v>135</v>
      </c>
      <c r="F184" s="215">
        <f t="shared" si="40"/>
        <v>0</v>
      </c>
      <c r="G184" s="215">
        <v>0</v>
      </c>
      <c r="H184" s="215">
        <v>0</v>
      </c>
      <c r="I184" s="215">
        <f t="shared" si="41"/>
        <v>831</v>
      </c>
      <c r="J184" s="215">
        <v>696</v>
      </c>
      <c r="K184" s="215">
        <v>135</v>
      </c>
      <c r="L184" s="215">
        <f t="shared" si="35"/>
        <v>801</v>
      </c>
      <c r="M184" s="215">
        <v>696</v>
      </c>
      <c r="N184" s="215">
        <v>105</v>
      </c>
      <c r="O184" s="215">
        <f t="shared" si="38"/>
        <v>30</v>
      </c>
      <c r="P184" s="215">
        <f t="shared" si="37"/>
        <v>0</v>
      </c>
      <c r="Q184" s="215">
        <f t="shared" si="37"/>
        <v>30</v>
      </c>
      <c r="R184" s="216">
        <f t="shared" si="39"/>
        <v>0.96389891696750907</v>
      </c>
      <c r="S184" s="216">
        <f t="shared" si="39"/>
        <v>1</v>
      </c>
      <c r="T184" s="216">
        <f t="shared" si="39"/>
        <v>0.77777777777777779</v>
      </c>
      <c r="U184" s="220"/>
      <c r="V184" s="221"/>
    </row>
    <row r="185" spans="1:24" s="218" customFormat="1" ht="20.25" hidden="1" customHeight="1">
      <c r="A185" s="228" t="s">
        <v>42</v>
      </c>
      <c r="B185" s="231" t="s">
        <v>384</v>
      </c>
      <c r="C185" s="215">
        <f t="shared" si="43"/>
        <v>831</v>
      </c>
      <c r="D185" s="215">
        <f t="shared" si="42"/>
        <v>696</v>
      </c>
      <c r="E185" s="215">
        <f t="shared" si="42"/>
        <v>135</v>
      </c>
      <c r="F185" s="215">
        <f t="shared" si="40"/>
        <v>0</v>
      </c>
      <c r="G185" s="215">
        <v>0</v>
      </c>
      <c r="H185" s="215">
        <v>0</v>
      </c>
      <c r="I185" s="215">
        <f t="shared" si="41"/>
        <v>831</v>
      </c>
      <c r="J185" s="215">
        <v>696</v>
      </c>
      <c r="K185" s="215">
        <v>135</v>
      </c>
      <c r="L185" s="215">
        <f t="shared" si="35"/>
        <v>406</v>
      </c>
      <c r="M185" s="215">
        <v>390</v>
      </c>
      <c r="N185" s="215">
        <v>16</v>
      </c>
      <c r="O185" s="215">
        <f t="shared" si="38"/>
        <v>425</v>
      </c>
      <c r="P185" s="215">
        <f t="shared" si="37"/>
        <v>306</v>
      </c>
      <c r="Q185" s="215">
        <f t="shared" si="37"/>
        <v>119</v>
      </c>
      <c r="R185" s="216">
        <f t="shared" si="39"/>
        <v>0.48856799037304455</v>
      </c>
      <c r="S185" s="216">
        <f t="shared" si="39"/>
        <v>0.56034482758620685</v>
      </c>
      <c r="T185" s="216">
        <f t="shared" si="39"/>
        <v>0.11851851851851852</v>
      </c>
      <c r="U185" s="220"/>
      <c r="V185" s="221"/>
    </row>
    <row r="186" spans="1:24" s="218" customFormat="1" ht="20.25" hidden="1" customHeight="1">
      <c r="A186" s="228" t="s">
        <v>42</v>
      </c>
      <c r="B186" s="231" t="s">
        <v>385</v>
      </c>
      <c r="C186" s="215">
        <f t="shared" si="43"/>
        <v>831</v>
      </c>
      <c r="D186" s="215">
        <f t="shared" si="42"/>
        <v>696</v>
      </c>
      <c r="E186" s="215">
        <f t="shared" si="42"/>
        <v>135</v>
      </c>
      <c r="F186" s="215">
        <f t="shared" si="40"/>
        <v>0</v>
      </c>
      <c r="G186" s="215">
        <v>0</v>
      </c>
      <c r="H186" s="215">
        <v>0</v>
      </c>
      <c r="I186" s="215">
        <f t="shared" si="41"/>
        <v>831</v>
      </c>
      <c r="J186" s="215">
        <v>696</v>
      </c>
      <c r="K186" s="215">
        <v>135</v>
      </c>
      <c r="L186" s="215">
        <f t="shared" si="35"/>
        <v>175</v>
      </c>
      <c r="M186" s="215">
        <v>175</v>
      </c>
      <c r="N186" s="215">
        <v>0</v>
      </c>
      <c r="O186" s="215">
        <f t="shared" si="38"/>
        <v>656</v>
      </c>
      <c r="P186" s="215">
        <f t="shared" si="37"/>
        <v>521</v>
      </c>
      <c r="Q186" s="215">
        <f t="shared" si="37"/>
        <v>135</v>
      </c>
      <c r="R186" s="216">
        <f t="shared" si="39"/>
        <v>0.21058965102286403</v>
      </c>
      <c r="S186" s="216">
        <f t="shared" si="39"/>
        <v>0.25143678160919541</v>
      </c>
      <c r="T186" s="216">
        <f t="shared" si="39"/>
        <v>0</v>
      </c>
      <c r="U186" s="220"/>
      <c r="V186" s="221"/>
    </row>
    <row r="187" spans="1:24" s="218" customFormat="1" ht="20.25" hidden="1" customHeight="1">
      <c r="A187" s="228" t="s">
        <v>42</v>
      </c>
      <c r="B187" s="231" t="s">
        <v>386</v>
      </c>
      <c r="C187" s="215">
        <f t="shared" si="43"/>
        <v>831</v>
      </c>
      <c r="D187" s="215">
        <f t="shared" si="42"/>
        <v>696</v>
      </c>
      <c r="E187" s="215">
        <f t="shared" si="42"/>
        <v>135</v>
      </c>
      <c r="F187" s="215">
        <f t="shared" si="40"/>
        <v>0</v>
      </c>
      <c r="G187" s="215">
        <v>0</v>
      </c>
      <c r="H187" s="215">
        <v>0</v>
      </c>
      <c r="I187" s="215">
        <f t="shared" si="41"/>
        <v>831</v>
      </c>
      <c r="J187" s="215">
        <v>696</v>
      </c>
      <c r="K187" s="215">
        <v>135</v>
      </c>
      <c r="L187" s="215">
        <f t="shared" si="35"/>
        <v>826</v>
      </c>
      <c r="M187" s="215">
        <v>696</v>
      </c>
      <c r="N187" s="215">
        <v>130</v>
      </c>
      <c r="O187" s="215">
        <f t="shared" si="38"/>
        <v>5</v>
      </c>
      <c r="P187" s="215">
        <f t="shared" si="37"/>
        <v>0</v>
      </c>
      <c r="Q187" s="215">
        <f t="shared" si="37"/>
        <v>5</v>
      </c>
      <c r="R187" s="216">
        <f t="shared" si="39"/>
        <v>0.99398315282791816</v>
      </c>
      <c r="S187" s="216">
        <f t="shared" si="39"/>
        <v>1</v>
      </c>
      <c r="T187" s="216">
        <f t="shared" si="39"/>
        <v>0.96296296296296291</v>
      </c>
      <c r="U187" s="220"/>
      <c r="V187" s="221"/>
    </row>
    <row r="188" spans="1:24" s="218" customFormat="1" ht="20.25" hidden="1" customHeight="1">
      <c r="A188" s="228" t="s">
        <v>42</v>
      </c>
      <c r="B188" s="231" t="s">
        <v>387</v>
      </c>
      <c r="C188" s="215">
        <f t="shared" si="43"/>
        <v>831</v>
      </c>
      <c r="D188" s="215">
        <f t="shared" si="42"/>
        <v>696</v>
      </c>
      <c r="E188" s="215">
        <f t="shared" si="42"/>
        <v>135</v>
      </c>
      <c r="F188" s="215">
        <f t="shared" si="40"/>
        <v>0</v>
      </c>
      <c r="G188" s="215">
        <v>0</v>
      </c>
      <c r="H188" s="215">
        <v>0</v>
      </c>
      <c r="I188" s="215">
        <f t="shared" si="41"/>
        <v>831</v>
      </c>
      <c r="J188" s="215">
        <v>696</v>
      </c>
      <c r="K188" s="215">
        <v>135</v>
      </c>
      <c r="L188" s="215">
        <f t="shared" si="35"/>
        <v>548</v>
      </c>
      <c r="M188" s="215">
        <v>548</v>
      </c>
      <c r="N188" s="215">
        <v>0</v>
      </c>
      <c r="O188" s="215">
        <f t="shared" si="38"/>
        <v>283</v>
      </c>
      <c r="P188" s="215">
        <f t="shared" si="37"/>
        <v>148</v>
      </c>
      <c r="Q188" s="215">
        <f t="shared" si="37"/>
        <v>135</v>
      </c>
      <c r="R188" s="216">
        <f t="shared" si="39"/>
        <v>0.65944645006016844</v>
      </c>
      <c r="S188" s="216">
        <f t="shared" si="39"/>
        <v>0.78735632183908044</v>
      </c>
      <c r="T188" s="216">
        <f t="shared" si="39"/>
        <v>0</v>
      </c>
      <c r="U188" s="220"/>
      <c r="V188" s="221"/>
    </row>
    <row r="189" spans="1:24" s="218" customFormat="1" ht="20.25" hidden="1" customHeight="1">
      <c r="A189" s="228" t="s">
        <v>42</v>
      </c>
      <c r="B189" s="231" t="s">
        <v>388</v>
      </c>
      <c r="C189" s="215">
        <f t="shared" si="43"/>
        <v>831</v>
      </c>
      <c r="D189" s="215">
        <f t="shared" si="42"/>
        <v>696</v>
      </c>
      <c r="E189" s="215">
        <f t="shared" si="42"/>
        <v>135</v>
      </c>
      <c r="F189" s="215">
        <f t="shared" si="40"/>
        <v>0</v>
      </c>
      <c r="G189" s="215">
        <v>0</v>
      </c>
      <c r="H189" s="215">
        <v>0</v>
      </c>
      <c r="I189" s="215">
        <f t="shared" si="41"/>
        <v>831</v>
      </c>
      <c r="J189" s="215">
        <v>696</v>
      </c>
      <c r="K189" s="215">
        <v>135</v>
      </c>
      <c r="L189" s="215">
        <f t="shared" si="35"/>
        <v>826</v>
      </c>
      <c r="M189" s="215">
        <v>696</v>
      </c>
      <c r="N189" s="215">
        <v>130</v>
      </c>
      <c r="O189" s="215">
        <f t="shared" si="38"/>
        <v>5</v>
      </c>
      <c r="P189" s="215">
        <f t="shared" si="37"/>
        <v>0</v>
      </c>
      <c r="Q189" s="215">
        <f t="shared" si="37"/>
        <v>5</v>
      </c>
      <c r="R189" s="216">
        <f t="shared" si="39"/>
        <v>0.99398315282791816</v>
      </c>
      <c r="S189" s="216">
        <f t="shared" si="39"/>
        <v>1</v>
      </c>
      <c r="T189" s="216">
        <f t="shared" si="39"/>
        <v>0.96296296296296291</v>
      </c>
      <c r="U189" s="220"/>
      <c r="V189" s="221"/>
    </row>
    <row r="190" spans="1:24" s="218" customFormat="1" ht="20.25" hidden="1" customHeight="1">
      <c r="A190" s="228" t="s">
        <v>42</v>
      </c>
      <c r="B190" s="231" t="s">
        <v>389</v>
      </c>
      <c r="C190" s="215">
        <f t="shared" si="43"/>
        <v>831</v>
      </c>
      <c r="D190" s="215">
        <f t="shared" si="42"/>
        <v>696</v>
      </c>
      <c r="E190" s="215">
        <f t="shared" si="42"/>
        <v>135</v>
      </c>
      <c r="F190" s="215">
        <f t="shared" si="40"/>
        <v>0</v>
      </c>
      <c r="G190" s="215">
        <v>0</v>
      </c>
      <c r="H190" s="215">
        <v>0</v>
      </c>
      <c r="I190" s="215">
        <f t="shared" si="41"/>
        <v>831</v>
      </c>
      <c r="J190" s="215">
        <v>696</v>
      </c>
      <c r="K190" s="215">
        <v>135</v>
      </c>
      <c r="L190" s="215">
        <f t="shared" si="35"/>
        <v>696</v>
      </c>
      <c r="M190" s="215">
        <v>696</v>
      </c>
      <c r="N190" s="215">
        <v>0</v>
      </c>
      <c r="O190" s="215">
        <f t="shared" si="38"/>
        <v>135</v>
      </c>
      <c r="P190" s="215">
        <f t="shared" si="37"/>
        <v>0</v>
      </c>
      <c r="Q190" s="215">
        <f t="shared" si="37"/>
        <v>135</v>
      </c>
      <c r="R190" s="216">
        <f t="shared" si="39"/>
        <v>0.83754512635379064</v>
      </c>
      <c r="S190" s="216">
        <f t="shared" si="39"/>
        <v>1</v>
      </c>
      <c r="T190" s="216">
        <f t="shared" si="39"/>
        <v>0</v>
      </c>
      <c r="U190" s="220"/>
      <c r="V190" s="221"/>
    </row>
    <row r="191" spans="1:24" s="218" customFormat="1" ht="20.25" hidden="1" customHeight="1">
      <c r="A191" s="228" t="s">
        <v>42</v>
      </c>
      <c r="B191" s="231" t="s">
        <v>390</v>
      </c>
      <c r="C191" s="215">
        <f t="shared" si="43"/>
        <v>831</v>
      </c>
      <c r="D191" s="215">
        <f t="shared" si="42"/>
        <v>696</v>
      </c>
      <c r="E191" s="215">
        <f t="shared" si="42"/>
        <v>135</v>
      </c>
      <c r="F191" s="215">
        <f t="shared" si="40"/>
        <v>0</v>
      </c>
      <c r="G191" s="215">
        <v>0</v>
      </c>
      <c r="H191" s="215">
        <v>0</v>
      </c>
      <c r="I191" s="215">
        <f t="shared" si="41"/>
        <v>831</v>
      </c>
      <c r="J191" s="215">
        <v>696</v>
      </c>
      <c r="K191" s="215">
        <v>135</v>
      </c>
      <c r="L191" s="215">
        <f t="shared" si="35"/>
        <v>787</v>
      </c>
      <c r="M191" s="215">
        <v>696</v>
      </c>
      <c r="N191" s="215">
        <v>91</v>
      </c>
      <c r="O191" s="215">
        <f t="shared" si="38"/>
        <v>44</v>
      </c>
      <c r="P191" s="215">
        <f t="shared" si="37"/>
        <v>0</v>
      </c>
      <c r="Q191" s="215">
        <f t="shared" si="37"/>
        <v>44</v>
      </c>
      <c r="R191" s="216">
        <f t="shared" si="39"/>
        <v>0.94705174488567989</v>
      </c>
      <c r="S191" s="216">
        <f t="shared" si="39"/>
        <v>1</v>
      </c>
      <c r="T191" s="216">
        <f t="shared" si="39"/>
        <v>0.67407407407407405</v>
      </c>
      <c r="U191" s="220"/>
      <c r="V191" s="221"/>
    </row>
    <row r="192" spans="1:24" s="218" customFormat="1" ht="20.25" hidden="1" customHeight="1">
      <c r="A192" s="228" t="s">
        <v>42</v>
      </c>
      <c r="B192" s="231" t="s">
        <v>391</v>
      </c>
      <c r="C192" s="215">
        <f t="shared" si="43"/>
        <v>831</v>
      </c>
      <c r="D192" s="215">
        <f t="shared" si="42"/>
        <v>696</v>
      </c>
      <c r="E192" s="215">
        <f t="shared" si="42"/>
        <v>135</v>
      </c>
      <c r="F192" s="215">
        <f t="shared" si="40"/>
        <v>0</v>
      </c>
      <c r="G192" s="215">
        <v>0</v>
      </c>
      <c r="H192" s="215">
        <v>0</v>
      </c>
      <c r="I192" s="215">
        <f t="shared" si="41"/>
        <v>831</v>
      </c>
      <c r="J192" s="215">
        <v>696</v>
      </c>
      <c r="K192" s="215">
        <v>135</v>
      </c>
      <c r="L192" s="215">
        <f t="shared" si="35"/>
        <v>450</v>
      </c>
      <c r="M192" s="215">
        <v>450</v>
      </c>
      <c r="N192" s="215">
        <v>0</v>
      </c>
      <c r="O192" s="215">
        <f t="shared" si="38"/>
        <v>381</v>
      </c>
      <c r="P192" s="215">
        <f t="shared" si="37"/>
        <v>246</v>
      </c>
      <c r="Q192" s="215">
        <f t="shared" si="37"/>
        <v>135</v>
      </c>
      <c r="R192" s="216">
        <f t="shared" si="39"/>
        <v>0.54151624548736466</v>
      </c>
      <c r="S192" s="216">
        <f t="shared" si="39"/>
        <v>0.64655172413793105</v>
      </c>
      <c r="T192" s="216">
        <f t="shared" si="39"/>
        <v>0</v>
      </c>
      <c r="U192" s="220"/>
      <c r="V192" s="221"/>
    </row>
    <row r="193" spans="1:24" s="218" customFormat="1" ht="20.25" hidden="1" customHeight="1">
      <c r="A193" s="228" t="s">
        <v>42</v>
      </c>
      <c r="B193" s="231" t="s">
        <v>392</v>
      </c>
      <c r="C193" s="215">
        <f t="shared" si="43"/>
        <v>831</v>
      </c>
      <c r="D193" s="215">
        <f t="shared" si="42"/>
        <v>696</v>
      </c>
      <c r="E193" s="215">
        <f t="shared" si="42"/>
        <v>135</v>
      </c>
      <c r="F193" s="215">
        <f t="shared" si="40"/>
        <v>0</v>
      </c>
      <c r="G193" s="215">
        <v>0</v>
      </c>
      <c r="H193" s="215">
        <v>0</v>
      </c>
      <c r="I193" s="215">
        <f t="shared" si="41"/>
        <v>831</v>
      </c>
      <c r="J193" s="215">
        <v>696</v>
      </c>
      <c r="K193" s="215">
        <v>135</v>
      </c>
      <c r="L193" s="215">
        <f t="shared" si="35"/>
        <v>140</v>
      </c>
      <c r="M193" s="215">
        <v>90</v>
      </c>
      <c r="N193" s="215">
        <v>50</v>
      </c>
      <c r="O193" s="215">
        <f t="shared" si="38"/>
        <v>691</v>
      </c>
      <c r="P193" s="215">
        <f t="shared" si="37"/>
        <v>606</v>
      </c>
      <c r="Q193" s="215">
        <f t="shared" si="37"/>
        <v>85</v>
      </c>
      <c r="R193" s="216">
        <f t="shared" si="39"/>
        <v>0.1684717208182912</v>
      </c>
      <c r="S193" s="216">
        <f t="shared" si="39"/>
        <v>0.12931034482758622</v>
      </c>
      <c r="T193" s="216">
        <f t="shared" si="39"/>
        <v>0.37037037037037035</v>
      </c>
      <c r="U193" s="220"/>
      <c r="V193" s="221"/>
    </row>
    <row r="194" spans="1:24" s="218" customFormat="1" ht="20.25" hidden="1" customHeight="1">
      <c r="A194" s="228" t="s">
        <v>42</v>
      </c>
      <c r="B194" s="231" t="s">
        <v>393</v>
      </c>
      <c r="C194" s="215">
        <f t="shared" si="43"/>
        <v>831</v>
      </c>
      <c r="D194" s="215">
        <f t="shared" si="42"/>
        <v>696</v>
      </c>
      <c r="E194" s="215">
        <f t="shared" si="42"/>
        <v>135</v>
      </c>
      <c r="F194" s="215">
        <f t="shared" si="40"/>
        <v>0</v>
      </c>
      <c r="G194" s="215">
        <v>0</v>
      </c>
      <c r="H194" s="215">
        <v>0</v>
      </c>
      <c r="I194" s="215">
        <f t="shared" si="41"/>
        <v>831</v>
      </c>
      <c r="J194" s="215">
        <v>696</v>
      </c>
      <c r="K194" s="215">
        <v>135</v>
      </c>
      <c r="L194" s="215">
        <f t="shared" si="35"/>
        <v>0</v>
      </c>
      <c r="M194" s="215">
        <v>0</v>
      </c>
      <c r="N194" s="215">
        <v>0</v>
      </c>
      <c r="O194" s="215">
        <f t="shared" si="38"/>
        <v>831</v>
      </c>
      <c r="P194" s="215">
        <f t="shared" si="37"/>
        <v>696</v>
      </c>
      <c r="Q194" s="215">
        <f t="shared" si="37"/>
        <v>135</v>
      </c>
      <c r="R194" s="216">
        <f t="shared" si="39"/>
        <v>0</v>
      </c>
      <c r="S194" s="216">
        <f t="shared" si="39"/>
        <v>0</v>
      </c>
      <c r="T194" s="216">
        <f t="shared" si="39"/>
        <v>0</v>
      </c>
      <c r="U194" s="220"/>
      <c r="V194" s="221"/>
    </row>
    <row r="195" spans="1:24" s="218" customFormat="1" ht="20.25" hidden="1" customHeight="1">
      <c r="A195" s="228" t="s">
        <v>42</v>
      </c>
      <c r="B195" s="231" t="s">
        <v>394</v>
      </c>
      <c r="C195" s="215">
        <f t="shared" si="43"/>
        <v>831</v>
      </c>
      <c r="D195" s="215">
        <f t="shared" si="42"/>
        <v>696</v>
      </c>
      <c r="E195" s="215">
        <f t="shared" si="42"/>
        <v>135</v>
      </c>
      <c r="F195" s="215">
        <f t="shared" si="40"/>
        <v>0</v>
      </c>
      <c r="G195" s="215">
        <v>0</v>
      </c>
      <c r="H195" s="215">
        <v>0</v>
      </c>
      <c r="I195" s="215">
        <f t="shared" si="41"/>
        <v>831</v>
      </c>
      <c r="J195" s="215">
        <v>696</v>
      </c>
      <c r="K195" s="215">
        <v>135</v>
      </c>
      <c r="L195" s="215">
        <f t="shared" si="35"/>
        <v>400</v>
      </c>
      <c r="M195" s="215">
        <v>400</v>
      </c>
      <c r="N195" s="215">
        <v>0</v>
      </c>
      <c r="O195" s="215">
        <f t="shared" si="38"/>
        <v>431</v>
      </c>
      <c r="P195" s="215">
        <f t="shared" si="37"/>
        <v>296</v>
      </c>
      <c r="Q195" s="215">
        <f t="shared" si="37"/>
        <v>135</v>
      </c>
      <c r="R195" s="216">
        <f t="shared" si="39"/>
        <v>0.48134777376654631</v>
      </c>
      <c r="S195" s="216">
        <f t="shared" si="39"/>
        <v>0.57471264367816088</v>
      </c>
      <c r="T195" s="216">
        <f t="shared" si="39"/>
        <v>0</v>
      </c>
      <c r="U195" s="220"/>
      <c r="V195" s="221"/>
    </row>
    <row r="196" spans="1:24" s="218" customFormat="1" ht="20.25" hidden="1" customHeight="1">
      <c r="A196" s="228" t="s">
        <v>42</v>
      </c>
      <c r="B196" s="231" t="s">
        <v>395</v>
      </c>
      <c r="C196" s="215">
        <f t="shared" si="43"/>
        <v>831</v>
      </c>
      <c r="D196" s="215">
        <f t="shared" si="42"/>
        <v>696</v>
      </c>
      <c r="E196" s="215">
        <f t="shared" si="42"/>
        <v>135</v>
      </c>
      <c r="F196" s="215">
        <f t="shared" si="40"/>
        <v>0</v>
      </c>
      <c r="G196" s="215">
        <v>0</v>
      </c>
      <c r="H196" s="215">
        <v>0</v>
      </c>
      <c r="I196" s="215">
        <f t="shared" si="41"/>
        <v>831</v>
      </c>
      <c r="J196" s="215">
        <v>696</v>
      </c>
      <c r="K196" s="215">
        <v>135</v>
      </c>
      <c r="L196" s="215">
        <f t="shared" si="35"/>
        <v>701</v>
      </c>
      <c r="M196" s="215">
        <v>696</v>
      </c>
      <c r="N196" s="215">
        <v>5</v>
      </c>
      <c r="O196" s="215">
        <f t="shared" si="38"/>
        <v>130</v>
      </c>
      <c r="P196" s="215">
        <f t="shared" si="37"/>
        <v>0</v>
      </c>
      <c r="Q196" s="215">
        <f t="shared" si="37"/>
        <v>130</v>
      </c>
      <c r="R196" s="216">
        <f t="shared" si="39"/>
        <v>0.84356197352587248</v>
      </c>
      <c r="S196" s="216">
        <f t="shared" si="39"/>
        <v>1</v>
      </c>
      <c r="T196" s="216">
        <f t="shared" si="39"/>
        <v>3.7037037037037035E-2</v>
      </c>
      <c r="U196" s="220"/>
      <c r="V196" s="221"/>
    </row>
    <row r="197" spans="1:24" s="230" customFormat="1" ht="20.25" customHeight="1">
      <c r="A197" s="228">
        <v>9</v>
      </c>
      <c r="B197" s="231" t="s">
        <v>74</v>
      </c>
      <c r="C197" s="225">
        <f>SUM(C198:C228)</f>
        <v>39920</v>
      </c>
      <c r="D197" s="225">
        <f t="shared" ref="D197:Q197" si="45">SUM(D198:D228)</f>
        <v>33320</v>
      </c>
      <c r="E197" s="225">
        <f t="shared" si="45"/>
        <v>6600</v>
      </c>
      <c r="F197" s="226">
        <f t="shared" si="45"/>
        <v>0</v>
      </c>
      <c r="G197" s="226">
        <f t="shared" si="45"/>
        <v>0</v>
      </c>
      <c r="H197" s="226">
        <f t="shared" si="45"/>
        <v>0</v>
      </c>
      <c r="I197" s="226">
        <f t="shared" si="45"/>
        <v>39920</v>
      </c>
      <c r="J197" s="226">
        <f t="shared" si="45"/>
        <v>33320</v>
      </c>
      <c r="K197" s="226">
        <f t="shared" si="45"/>
        <v>6600</v>
      </c>
      <c r="L197" s="225">
        <f t="shared" si="45"/>
        <v>8301.2720000000008</v>
      </c>
      <c r="M197" s="225">
        <f t="shared" si="45"/>
        <v>7711.2719999999999</v>
      </c>
      <c r="N197" s="225">
        <f t="shared" si="45"/>
        <v>590</v>
      </c>
      <c r="O197" s="225">
        <f t="shared" si="45"/>
        <v>31618.727999999999</v>
      </c>
      <c r="P197" s="225">
        <f t="shared" si="45"/>
        <v>25608.727999999999</v>
      </c>
      <c r="Q197" s="225">
        <f t="shared" si="45"/>
        <v>6010</v>
      </c>
      <c r="R197" s="227">
        <f t="shared" si="39"/>
        <v>0.20794769539078159</v>
      </c>
      <c r="S197" s="227">
        <f t="shared" si="39"/>
        <v>0.23143073229291716</v>
      </c>
      <c r="T197" s="227">
        <f t="shared" si="39"/>
        <v>8.9393939393939401E-2</v>
      </c>
      <c r="U197" s="228"/>
      <c r="V197" s="205" t="s">
        <v>1</v>
      </c>
      <c r="W197" s="229"/>
      <c r="X197" s="229"/>
    </row>
    <row r="198" spans="1:24" s="218" customFormat="1" ht="20.25" hidden="1" customHeight="1">
      <c r="A198" s="228" t="s">
        <v>42</v>
      </c>
      <c r="B198" s="231" t="s">
        <v>242</v>
      </c>
      <c r="C198" s="215">
        <f t="shared" si="43"/>
        <v>1690</v>
      </c>
      <c r="D198" s="215">
        <f t="shared" si="42"/>
        <v>0</v>
      </c>
      <c r="E198" s="215">
        <f t="shared" si="42"/>
        <v>1690</v>
      </c>
      <c r="F198" s="215">
        <f t="shared" si="40"/>
        <v>0</v>
      </c>
      <c r="G198" s="215">
        <v>0</v>
      </c>
      <c r="H198" s="215">
        <v>0</v>
      </c>
      <c r="I198" s="215">
        <f t="shared" si="41"/>
        <v>1690</v>
      </c>
      <c r="J198" s="215">
        <v>0</v>
      </c>
      <c r="K198" s="215">
        <v>1690</v>
      </c>
      <c r="L198" s="215">
        <f t="shared" si="35"/>
        <v>300</v>
      </c>
      <c r="M198" s="215">
        <v>0</v>
      </c>
      <c r="N198" s="215">
        <v>300</v>
      </c>
      <c r="O198" s="215">
        <f t="shared" si="38"/>
        <v>1390</v>
      </c>
      <c r="P198" s="215">
        <f t="shared" si="37"/>
        <v>0</v>
      </c>
      <c r="Q198" s="215">
        <f t="shared" si="37"/>
        <v>1390</v>
      </c>
      <c r="R198" s="216">
        <f t="shared" si="39"/>
        <v>0.17751479289940827</v>
      </c>
      <c r="S198" s="216" t="e">
        <f t="shared" si="39"/>
        <v>#DIV/0!</v>
      </c>
      <c r="T198" s="216">
        <f t="shared" si="39"/>
        <v>0.17751479289940827</v>
      </c>
      <c r="U198" s="220"/>
      <c r="V198" s="221"/>
      <c r="W198" s="232"/>
      <c r="X198" s="232"/>
    </row>
    <row r="199" spans="1:24" s="218" customFormat="1" ht="20.25" hidden="1" customHeight="1">
      <c r="A199" s="228" t="s">
        <v>42</v>
      </c>
      <c r="B199" s="231" t="s">
        <v>396</v>
      </c>
      <c r="C199" s="215">
        <f t="shared" si="43"/>
        <v>2945</v>
      </c>
      <c r="D199" s="215">
        <f t="shared" si="42"/>
        <v>2800</v>
      </c>
      <c r="E199" s="215">
        <f t="shared" si="42"/>
        <v>145</v>
      </c>
      <c r="F199" s="215">
        <f t="shared" si="40"/>
        <v>0</v>
      </c>
      <c r="G199" s="215">
        <v>0</v>
      </c>
      <c r="H199" s="215">
        <v>0</v>
      </c>
      <c r="I199" s="215">
        <f t="shared" si="41"/>
        <v>2945</v>
      </c>
      <c r="J199" s="215">
        <v>2800</v>
      </c>
      <c r="K199" s="215">
        <v>145</v>
      </c>
      <c r="L199" s="215">
        <f t="shared" si="35"/>
        <v>0</v>
      </c>
      <c r="M199" s="215">
        <v>0</v>
      </c>
      <c r="N199" s="215">
        <v>0</v>
      </c>
      <c r="O199" s="215">
        <f t="shared" si="38"/>
        <v>2945</v>
      </c>
      <c r="P199" s="215">
        <f t="shared" si="37"/>
        <v>2800</v>
      </c>
      <c r="Q199" s="215">
        <f t="shared" si="37"/>
        <v>145</v>
      </c>
      <c r="R199" s="216">
        <f t="shared" si="39"/>
        <v>0</v>
      </c>
      <c r="S199" s="216">
        <f t="shared" si="39"/>
        <v>0</v>
      </c>
      <c r="T199" s="216">
        <f t="shared" si="39"/>
        <v>0</v>
      </c>
      <c r="U199" s="220"/>
      <c r="V199" s="221"/>
    </row>
    <row r="200" spans="1:24" s="218" customFormat="1" ht="20.25" hidden="1" customHeight="1">
      <c r="A200" s="228" t="s">
        <v>42</v>
      </c>
      <c r="B200" s="231" t="s">
        <v>397</v>
      </c>
      <c r="C200" s="215">
        <f t="shared" si="43"/>
        <v>801</v>
      </c>
      <c r="D200" s="215">
        <f t="shared" si="42"/>
        <v>696</v>
      </c>
      <c r="E200" s="215">
        <f t="shared" si="42"/>
        <v>105</v>
      </c>
      <c r="F200" s="215">
        <f t="shared" si="40"/>
        <v>0</v>
      </c>
      <c r="G200" s="215">
        <v>0</v>
      </c>
      <c r="H200" s="215">
        <v>0</v>
      </c>
      <c r="I200" s="215">
        <f t="shared" si="41"/>
        <v>801</v>
      </c>
      <c r="J200" s="215">
        <v>696</v>
      </c>
      <c r="K200" s="215">
        <v>105</v>
      </c>
      <c r="L200" s="215">
        <f t="shared" si="35"/>
        <v>0</v>
      </c>
      <c r="M200" s="215">
        <v>0</v>
      </c>
      <c r="N200" s="215">
        <v>0</v>
      </c>
      <c r="O200" s="215">
        <f t="shared" si="38"/>
        <v>801</v>
      </c>
      <c r="P200" s="215">
        <f t="shared" si="37"/>
        <v>696</v>
      </c>
      <c r="Q200" s="215">
        <f t="shared" si="37"/>
        <v>105</v>
      </c>
      <c r="R200" s="216">
        <f t="shared" si="39"/>
        <v>0</v>
      </c>
      <c r="S200" s="216">
        <f t="shared" si="39"/>
        <v>0</v>
      </c>
      <c r="T200" s="216">
        <f t="shared" si="39"/>
        <v>0</v>
      </c>
      <c r="U200" s="220"/>
      <c r="V200" s="221"/>
    </row>
    <row r="201" spans="1:24" s="218" customFormat="1" ht="20.25" hidden="1" customHeight="1">
      <c r="A201" s="228" t="s">
        <v>42</v>
      </c>
      <c r="B201" s="231" t="s">
        <v>398</v>
      </c>
      <c r="C201" s="215">
        <f t="shared" si="43"/>
        <v>801</v>
      </c>
      <c r="D201" s="215">
        <f t="shared" si="42"/>
        <v>696</v>
      </c>
      <c r="E201" s="215">
        <f t="shared" si="42"/>
        <v>105</v>
      </c>
      <c r="F201" s="215">
        <f t="shared" si="40"/>
        <v>0</v>
      </c>
      <c r="G201" s="215">
        <v>0</v>
      </c>
      <c r="H201" s="215">
        <v>0</v>
      </c>
      <c r="I201" s="215">
        <f t="shared" si="41"/>
        <v>801</v>
      </c>
      <c r="J201" s="215">
        <v>696</v>
      </c>
      <c r="K201" s="215">
        <v>105</v>
      </c>
      <c r="L201" s="215">
        <f t="shared" si="35"/>
        <v>0</v>
      </c>
      <c r="M201" s="215">
        <v>0</v>
      </c>
      <c r="N201" s="215">
        <v>0</v>
      </c>
      <c r="O201" s="215">
        <f t="shared" si="38"/>
        <v>801</v>
      </c>
      <c r="P201" s="215">
        <f t="shared" si="37"/>
        <v>696</v>
      </c>
      <c r="Q201" s="215">
        <f t="shared" si="37"/>
        <v>105</v>
      </c>
      <c r="R201" s="216">
        <f t="shared" si="39"/>
        <v>0</v>
      </c>
      <c r="S201" s="216">
        <f t="shared" si="39"/>
        <v>0</v>
      </c>
      <c r="T201" s="216">
        <f t="shared" si="39"/>
        <v>0</v>
      </c>
      <c r="U201" s="220"/>
      <c r="V201" s="221"/>
    </row>
    <row r="202" spans="1:24" s="218" customFormat="1" ht="20.25" hidden="1" customHeight="1">
      <c r="A202" s="228" t="s">
        <v>42</v>
      </c>
      <c r="B202" s="231" t="s">
        <v>399</v>
      </c>
      <c r="C202" s="215">
        <f t="shared" si="43"/>
        <v>3015</v>
      </c>
      <c r="D202" s="215">
        <f t="shared" si="42"/>
        <v>2900</v>
      </c>
      <c r="E202" s="215">
        <f t="shared" si="42"/>
        <v>115</v>
      </c>
      <c r="F202" s="215">
        <f t="shared" si="40"/>
        <v>0</v>
      </c>
      <c r="G202" s="215">
        <v>0</v>
      </c>
      <c r="H202" s="215">
        <v>0</v>
      </c>
      <c r="I202" s="215">
        <f t="shared" si="41"/>
        <v>3015</v>
      </c>
      <c r="J202" s="215">
        <v>2900</v>
      </c>
      <c r="K202" s="215">
        <v>115</v>
      </c>
      <c r="L202" s="215">
        <f t="shared" si="35"/>
        <v>63.28</v>
      </c>
      <c r="M202" s="215">
        <v>63.28</v>
      </c>
      <c r="N202" s="215">
        <v>0</v>
      </c>
      <c r="O202" s="215">
        <f t="shared" si="38"/>
        <v>2951.72</v>
      </c>
      <c r="P202" s="215">
        <f t="shared" si="37"/>
        <v>2836.72</v>
      </c>
      <c r="Q202" s="215">
        <f t="shared" si="37"/>
        <v>115</v>
      </c>
      <c r="R202" s="216">
        <f t="shared" si="39"/>
        <v>2.0988391376451077E-2</v>
      </c>
      <c r="S202" s="216">
        <f t="shared" si="39"/>
        <v>2.1820689655172414E-2</v>
      </c>
      <c r="T202" s="216">
        <f t="shared" si="39"/>
        <v>0</v>
      </c>
      <c r="U202" s="220"/>
      <c r="V202" s="221"/>
    </row>
    <row r="203" spans="1:24" s="218" customFormat="1" ht="20.25" hidden="1" customHeight="1">
      <c r="A203" s="228" t="s">
        <v>42</v>
      </c>
      <c r="B203" s="231" t="s">
        <v>400</v>
      </c>
      <c r="C203" s="215">
        <f t="shared" si="43"/>
        <v>1301</v>
      </c>
      <c r="D203" s="215">
        <f t="shared" si="42"/>
        <v>1196</v>
      </c>
      <c r="E203" s="215">
        <f t="shared" si="42"/>
        <v>105</v>
      </c>
      <c r="F203" s="215">
        <f t="shared" si="40"/>
        <v>0</v>
      </c>
      <c r="G203" s="215">
        <v>0</v>
      </c>
      <c r="H203" s="215">
        <v>0</v>
      </c>
      <c r="I203" s="215">
        <f t="shared" si="41"/>
        <v>1301</v>
      </c>
      <c r="J203" s="215">
        <v>1196</v>
      </c>
      <c r="K203" s="215">
        <v>105</v>
      </c>
      <c r="L203" s="215">
        <f t="shared" si="35"/>
        <v>691.697</v>
      </c>
      <c r="M203" s="215">
        <v>691.697</v>
      </c>
      <c r="N203" s="215">
        <v>0</v>
      </c>
      <c r="O203" s="215">
        <f t="shared" si="38"/>
        <v>609.303</v>
      </c>
      <c r="P203" s="215">
        <f t="shared" si="37"/>
        <v>504.303</v>
      </c>
      <c r="Q203" s="215">
        <f t="shared" si="37"/>
        <v>105</v>
      </c>
      <c r="R203" s="216">
        <f t="shared" si="39"/>
        <v>0.53166564181398923</v>
      </c>
      <c r="S203" s="216">
        <f t="shared" si="39"/>
        <v>0.57834197324414716</v>
      </c>
      <c r="T203" s="216">
        <f t="shared" si="39"/>
        <v>0</v>
      </c>
      <c r="U203" s="220"/>
      <c r="V203" s="221"/>
    </row>
    <row r="204" spans="1:24" s="218" customFormat="1" ht="20.25" hidden="1" customHeight="1">
      <c r="A204" s="228" t="s">
        <v>42</v>
      </c>
      <c r="B204" s="231" t="s">
        <v>401</v>
      </c>
      <c r="C204" s="215">
        <f t="shared" si="43"/>
        <v>831</v>
      </c>
      <c r="D204" s="215">
        <f t="shared" si="42"/>
        <v>696</v>
      </c>
      <c r="E204" s="215">
        <f t="shared" si="42"/>
        <v>135</v>
      </c>
      <c r="F204" s="215">
        <f t="shared" si="40"/>
        <v>0</v>
      </c>
      <c r="G204" s="215">
        <v>0</v>
      </c>
      <c r="H204" s="215">
        <v>0</v>
      </c>
      <c r="I204" s="215">
        <f t="shared" si="41"/>
        <v>831</v>
      </c>
      <c r="J204" s="215">
        <v>696</v>
      </c>
      <c r="K204" s="215">
        <v>135</v>
      </c>
      <c r="L204" s="215">
        <f t="shared" ref="L204:L267" si="46">SUM(M204:N204)</f>
        <v>0</v>
      </c>
      <c r="M204" s="215">
        <v>0</v>
      </c>
      <c r="N204" s="215">
        <v>0</v>
      </c>
      <c r="O204" s="215">
        <f t="shared" si="38"/>
        <v>831</v>
      </c>
      <c r="P204" s="215">
        <f t="shared" si="37"/>
        <v>696</v>
      </c>
      <c r="Q204" s="215">
        <f t="shared" si="37"/>
        <v>135</v>
      </c>
      <c r="R204" s="216">
        <f t="shared" si="39"/>
        <v>0</v>
      </c>
      <c r="S204" s="216">
        <f t="shared" si="39"/>
        <v>0</v>
      </c>
      <c r="T204" s="216">
        <f t="shared" si="39"/>
        <v>0</v>
      </c>
      <c r="U204" s="220"/>
      <c r="V204" s="221"/>
    </row>
    <row r="205" spans="1:24" s="218" customFormat="1" ht="20.25" hidden="1" customHeight="1">
      <c r="A205" s="228" t="s">
        <v>42</v>
      </c>
      <c r="B205" s="231" t="s">
        <v>402</v>
      </c>
      <c r="C205" s="215">
        <f t="shared" si="43"/>
        <v>831</v>
      </c>
      <c r="D205" s="215">
        <f t="shared" si="42"/>
        <v>696</v>
      </c>
      <c r="E205" s="215">
        <f t="shared" si="42"/>
        <v>135</v>
      </c>
      <c r="F205" s="215">
        <f t="shared" si="40"/>
        <v>0</v>
      </c>
      <c r="G205" s="215">
        <v>0</v>
      </c>
      <c r="H205" s="215">
        <v>0</v>
      </c>
      <c r="I205" s="215">
        <f t="shared" si="41"/>
        <v>831</v>
      </c>
      <c r="J205" s="215">
        <v>696</v>
      </c>
      <c r="K205" s="215">
        <v>135</v>
      </c>
      <c r="L205" s="215">
        <f t="shared" si="46"/>
        <v>0</v>
      </c>
      <c r="M205" s="215">
        <v>0</v>
      </c>
      <c r="N205" s="215">
        <v>0</v>
      </c>
      <c r="O205" s="215">
        <f t="shared" si="38"/>
        <v>831</v>
      </c>
      <c r="P205" s="215">
        <f t="shared" si="37"/>
        <v>696</v>
      </c>
      <c r="Q205" s="215">
        <f t="shared" si="37"/>
        <v>135</v>
      </c>
      <c r="R205" s="216">
        <f t="shared" si="39"/>
        <v>0</v>
      </c>
      <c r="S205" s="216">
        <f t="shared" si="39"/>
        <v>0</v>
      </c>
      <c r="T205" s="216">
        <f t="shared" si="39"/>
        <v>0</v>
      </c>
      <c r="U205" s="220"/>
      <c r="V205" s="221"/>
    </row>
    <row r="206" spans="1:24" s="218" customFormat="1" ht="20.25" hidden="1" customHeight="1">
      <c r="A206" s="228" t="s">
        <v>42</v>
      </c>
      <c r="B206" s="231" t="s">
        <v>403</v>
      </c>
      <c r="C206" s="215">
        <f t="shared" si="43"/>
        <v>831</v>
      </c>
      <c r="D206" s="215">
        <f t="shared" si="42"/>
        <v>696</v>
      </c>
      <c r="E206" s="215">
        <f t="shared" si="42"/>
        <v>135</v>
      </c>
      <c r="F206" s="215">
        <f t="shared" si="40"/>
        <v>0</v>
      </c>
      <c r="G206" s="215">
        <v>0</v>
      </c>
      <c r="H206" s="215">
        <v>0</v>
      </c>
      <c r="I206" s="215">
        <f t="shared" si="41"/>
        <v>831</v>
      </c>
      <c r="J206" s="215">
        <v>696</v>
      </c>
      <c r="K206" s="215">
        <v>135</v>
      </c>
      <c r="L206" s="215">
        <f t="shared" si="46"/>
        <v>166</v>
      </c>
      <c r="M206" s="215">
        <v>166</v>
      </c>
      <c r="N206" s="215">
        <v>0</v>
      </c>
      <c r="O206" s="215">
        <f t="shared" si="38"/>
        <v>665</v>
      </c>
      <c r="P206" s="215">
        <f t="shared" si="37"/>
        <v>530</v>
      </c>
      <c r="Q206" s="215">
        <f t="shared" si="37"/>
        <v>135</v>
      </c>
      <c r="R206" s="216">
        <f t="shared" si="39"/>
        <v>0.19975932611311673</v>
      </c>
      <c r="S206" s="216">
        <f t="shared" si="39"/>
        <v>0.23850574712643677</v>
      </c>
      <c r="T206" s="216">
        <f t="shared" si="39"/>
        <v>0</v>
      </c>
      <c r="U206" s="220"/>
      <c r="V206" s="221"/>
    </row>
    <row r="207" spans="1:24" s="218" customFormat="1" ht="20.25" hidden="1" customHeight="1">
      <c r="A207" s="228" t="s">
        <v>42</v>
      </c>
      <c r="B207" s="231" t="s">
        <v>404</v>
      </c>
      <c r="C207" s="215">
        <f t="shared" si="43"/>
        <v>1155</v>
      </c>
      <c r="D207" s="215">
        <f t="shared" si="42"/>
        <v>900</v>
      </c>
      <c r="E207" s="215">
        <f t="shared" si="42"/>
        <v>255</v>
      </c>
      <c r="F207" s="215">
        <f t="shared" si="40"/>
        <v>0</v>
      </c>
      <c r="G207" s="215">
        <v>0</v>
      </c>
      <c r="H207" s="215">
        <v>0</v>
      </c>
      <c r="I207" s="215">
        <f t="shared" si="41"/>
        <v>1155</v>
      </c>
      <c r="J207" s="215">
        <v>900</v>
      </c>
      <c r="K207" s="215">
        <v>255</v>
      </c>
      <c r="L207" s="215">
        <f t="shared" si="46"/>
        <v>170</v>
      </c>
      <c r="M207" s="215">
        <v>170</v>
      </c>
      <c r="N207" s="215">
        <v>0</v>
      </c>
      <c r="O207" s="215">
        <f t="shared" si="38"/>
        <v>985</v>
      </c>
      <c r="P207" s="215">
        <f t="shared" si="37"/>
        <v>730</v>
      </c>
      <c r="Q207" s="215">
        <f t="shared" si="37"/>
        <v>255</v>
      </c>
      <c r="R207" s="216">
        <f t="shared" si="39"/>
        <v>0.1471861471861472</v>
      </c>
      <c r="S207" s="216">
        <f t="shared" si="39"/>
        <v>0.18888888888888888</v>
      </c>
      <c r="T207" s="216">
        <f t="shared" si="39"/>
        <v>0</v>
      </c>
      <c r="U207" s="220"/>
      <c r="V207" s="221"/>
    </row>
    <row r="208" spans="1:24" s="218" customFormat="1" ht="20.25" hidden="1" customHeight="1">
      <c r="A208" s="228" t="s">
        <v>42</v>
      </c>
      <c r="B208" s="231" t="s">
        <v>405</v>
      </c>
      <c r="C208" s="215">
        <f t="shared" si="43"/>
        <v>3015</v>
      </c>
      <c r="D208" s="215">
        <f t="shared" si="42"/>
        <v>2900</v>
      </c>
      <c r="E208" s="215">
        <f t="shared" si="42"/>
        <v>115</v>
      </c>
      <c r="F208" s="215">
        <f t="shared" si="40"/>
        <v>0</v>
      </c>
      <c r="G208" s="215">
        <v>0</v>
      </c>
      <c r="H208" s="215">
        <v>0</v>
      </c>
      <c r="I208" s="215">
        <f t="shared" si="41"/>
        <v>3015</v>
      </c>
      <c r="J208" s="215">
        <v>2900</v>
      </c>
      <c r="K208" s="215">
        <v>115</v>
      </c>
      <c r="L208" s="215">
        <f t="shared" si="46"/>
        <v>410</v>
      </c>
      <c r="M208" s="215">
        <v>410</v>
      </c>
      <c r="N208" s="215">
        <v>0</v>
      </c>
      <c r="O208" s="215">
        <f t="shared" si="38"/>
        <v>2605</v>
      </c>
      <c r="P208" s="215">
        <f t="shared" si="37"/>
        <v>2490</v>
      </c>
      <c r="Q208" s="215">
        <f t="shared" si="37"/>
        <v>115</v>
      </c>
      <c r="R208" s="216">
        <f t="shared" si="39"/>
        <v>0.13598673300165837</v>
      </c>
      <c r="S208" s="216">
        <f t="shared" si="39"/>
        <v>0.14137931034482759</v>
      </c>
      <c r="T208" s="216">
        <f t="shared" si="39"/>
        <v>0</v>
      </c>
      <c r="U208" s="220"/>
      <c r="V208" s="221"/>
    </row>
    <row r="209" spans="1:22" s="218" customFormat="1" ht="20.25" hidden="1" customHeight="1">
      <c r="A209" s="228" t="s">
        <v>42</v>
      </c>
      <c r="B209" s="231" t="s">
        <v>406</v>
      </c>
      <c r="C209" s="215">
        <f t="shared" si="43"/>
        <v>3015</v>
      </c>
      <c r="D209" s="215">
        <f t="shared" si="42"/>
        <v>2900</v>
      </c>
      <c r="E209" s="215">
        <f t="shared" si="42"/>
        <v>115</v>
      </c>
      <c r="F209" s="215">
        <f t="shared" si="40"/>
        <v>0</v>
      </c>
      <c r="G209" s="215">
        <v>0</v>
      </c>
      <c r="H209" s="215">
        <v>0</v>
      </c>
      <c r="I209" s="215">
        <f t="shared" si="41"/>
        <v>3015</v>
      </c>
      <c r="J209" s="215">
        <v>2900</v>
      </c>
      <c r="K209" s="215">
        <v>115</v>
      </c>
      <c r="L209" s="215">
        <f t="shared" si="46"/>
        <v>830</v>
      </c>
      <c r="M209" s="215">
        <v>830</v>
      </c>
      <c r="N209" s="215">
        <v>0</v>
      </c>
      <c r="O209" s="215">
        <f t="shared" si="38"/>
        <v>2185</v>
      </c>
      <c r="P209" s="215">
        <f t="shared" si="37"/>
        <v>2070</v>
      </c>
      <c r="Q209" s="215">
        <f t="shared" si="37"/>
        <v>115</v>
      </c>
      <c r="R209" s="216">
        <f t="shared" si="39"/>
        <v>0.27529021558872308</v>
      </c>
      <c r="S209" s="216">
        <f t="shared" si="39"/>
        <v>0.28620689655172415</v>
      </c>
      <c r="T209" s="216">
        <f t="shared" si="39"/>
        <v>0</v>
      </c>
      <c r="U209" s="220"/>
      <c r="V209" s="221"/>
    </row>
    <row r="210" spans="1:22" s="218" customFormat="1" ht="20.25" hidden="1" customHeight="1">
      <c r="A210" s="228" t="s">
        <v>42</v>
      </c>
      <c r="B210" s="231" t="s">
        <v>407</v>
      </c>
      <c r="C210" s="215">
        <f t="shared" si="43"/>
        <v>831</v>
      </c>
      <c r="D210" s="215">
        <f t="shared" si="42"/>
        <v>696</v>
      </c>
      <c r="E210" s="215">
        <f t="shared" si="42"/>
        <v>135</v>
      </c>
      <c r="F210" s="215">
        <f t="shared" si="40"/>
        <v>0</v>
      </c>
      <c r="G210" s="215">
        <v>0</v>
      </c>
      <c r="H210" s="215">
        <v>0</v>
      </c>
      <c r="I210" s="215">
        <f t="shared" si="41"/>
        <v>831</v>
      </c>
      <c r="J210" s="215">
        <v>696</v>
      </c>
      <c r="K210" s="215">
        <v>135</v>
      </c>
      <c r="L210" s="215">
        <f t="shared" si="46"/>
        <v>210.22</v>
      </c>
      <c r="M210" s="215">
        <v>210.22</v>
      </c>
      <c r="N210" s="215">
        <v>0</v>
      </c>
      <c r="O210" s="215">
        <f t="shared" si="38"/>
        <v>620.78</v>
      </c>
      <c r="P210" s="215">
        <f t="shared" si="37"/>
        <v>485.78</v>
      </c>
      <c r="Q210" s="215">
        <f t="shared" si="37"/>
        <v>135</v>
      </c>
      <c r="R210" s="216">
        <f t="shared" si="39"/>
        <v>0.25297232250300844</v>
      </c>
      <c r="S210" s="216">
        <f t="shared" si="39"/>
        <v>0.30204022988505747</v>
      </c>
      <c r="T210" s="216">
        <f t="shared" si="39"/>
        <v>0</v>
      </c>
      <c r="U210" s="220"/>
      <c r="V210" s="221"/>
    </row>
    <row r="211" spans="1:22" s="218" customFormat="1" ht="20.25" hidden="1" customHeight="1">
      <c r="A211" s="228" t="s">
        <v>42</v>
      </c>
      <c r="B211" s="231" t="s">
        <v>408</v>
      </c>
      <c r="C211" s="215">
        <f t="shared" si="43"/>
        <v>1155</v>
      </c>
      <c r="D211" s="215">
        <f t="shared" si="42"/>
        <v>900</v>
      </c>
      <c r="E211" s="215">
        <f t="shared" si="42"/>
        <v>255</v>
      </c>
      <c r="F211" s="215">
        <f t="shared" si="40"/>
        <v>0</v>
      </c>
      <c r="G211" s="215">
        <v>0</v>
      </c>
      <c r="H211" s="215">
        <v>0</v>
      </c>
      <c r="I211" s="215">
        <f t="shared" si="41"/>
        <v>1155</v>
      </c>
      <c r="J211" s="215">
        <v>900</v>
      </c>
      <c r="K211" s="215">
        <v>255</v>
      </c>
      <c r="L211" s="215">
        <f t="shared" si="46"/>
        <v>594.73500000000001</v>
      </c>
      <c r="M211" s="215">
        <v>594.73500000000001</v>
      </c>
      <c r="N211" s="215">
        <v>0</v>
      </c>
      <c r="O211" s="215">
        <f t="shared" si="38"/>
        <v>560.26499999999999</v>
      </c>
      <c r="P211" s="215">
        <f t="shared" si="37"/>
        <v>305.26499999999999</v>
      </c>
      <c r="Q211" s="215">
        <f t="shared" si="37"/>
        <v>255</v>
      </c>
      <c r="R211" s="216">
        <f t="shared" si="39"/>
        <v>0.51492207792207789</v>
      </c>
      <c r="S211" s="216">
        <f t="shared" si="39"/>
        <v>0.66081666666666672</v>
      </c>
      <c r="T211" s="216">
        <f t="shared" si="39"/>
        <v>0</v>
      </c>
      <c r="U211" s="220"/>
      <c r="V211" s="221"/>
    </row>
    <row r="212" spans="1:22" s="218" customFormat="1" ht="20.25" hidden="1" customHeight="1">
      <c r="A212" s="228" t="s">
        <v>42</v>
      </c>
      <c r="B212" s="231" t="s">
        <v>409</v>
      </c>
      <c r="C212" s="215">
        <f t="shared" si="43"/>
        <v>1105</v>
      </c>
      <c r="D212" s="215">
        <f t="shared" si="42"/>
        <v>900</v>
      </c>
      <c r="E212" s="215">
        <f t="shared" si="42"/>
        <v>205</v>
      </c>
      <c r="F212" s="215">
        <f t="shared" si="40"/>
        <v>0</v>
      </c>
      <c r="G212" s="215">
        <v>0</v>
      </c>
      <c r="H212" s="215">
        <v>0</v>
      </c>
      <c r="I212" s="215">
        <f t="shared" si="41"/>
        <v>1105</v>
      </c>
      <c r="J212" s="215">
        <v>900</v>
      </c>
      <c r="K212" s="215">
        <v>205</v>
      </c>
      <c r="L212" s="215">
        <f t="shared" si="46"/>
        <v>531</v>
      </c>
      <c r="M212" s="215">
        <v>506</v>
      </c>
      <c r="N212" s="215">
        <v>25</v>
      </c>
      <c r="O212" s="215">
        <f t="shared" si="38"/>
        <v>574</v>
      </c>
      <c r="P212" s="215">
        <f t="shared" si="37"/>
        <v>394</v>
      </c>
      <c r="Q212" s="215">
        <f t="shared" si="37"/>
        <v>180</v>
      </c>
      <c r="R212" s="216">
        <f t="shared" si="39"/>
        <v>0.48054298642533938</v>
      </c>
      <c r="S212" s="216">
        <f t="shared" si="39"/>
        <v>0.56222222222222218</v>
      </c>
      <c r="T212" s="216">
        <f t="shared" si="39"/>
        <v>0.12195121951219512</v>
      </c>
      <c r="U212" s="220"/>
      <c r="V212" s="221"/>
    </row>
    <row r="213" spans="1:22" s="218" customFormat="1" ht="20.25" hidden="1" customHeight="1">
      <c r="A213" s="228" t="s">
        <v>42</v>
      </c>
      <c r="B213" s="231" t="s">
        <v>410</v>
      </c>
      <c r="C213" s="215">
        <f t="shared" si="43"/>
        <v>1155</v>
      </c>
      <c r="D213" s="215">
        <f t="shared" si="42"/>
        <v>900</v>
      </c>
      <c r="E213" s="215">
        <f t="shared" si="42"/>
        <v>255</v>
      </c>
      <c r="F213" s="215">
        <f t="shared" si="40"/>
        <v>0</v>
      </c>
      <c r="G213" s="215">
        <v>0</v>
      </c>
      <c r="H213" s="215">
        <v>0</v>
      </c>
      <c r="I213" s="215">
        <f t="shared" si="41"/>
        <v>1155</v>
      </c>
      <c r="J213" s="215">
        <v>900</v>
      </c>
      <c r="K213" s="215">
        <v>255</v>
      </c>
      <c r="L213" s="215">
        <f t="shared" si="46"/>
        <v>0</v>
      </c>
      <c r="M213" s="215">
        <v>0</v>
      </c>
      <c r="N213" s="215">
        <v>0</v>
      </c>
      <c r="O213" s="215">
        <f t="shared" si="38"/>
        <v>1155</v>
      </c>
      <c r="P213" s="215">
        <f t="shared" si="37"/>
        <v>900</v>
      </c>
      <c r="Q213" s="215">
        <f t="shared" si="37"/>
        <v>255</v>
      </c>
      <c r="R213" s="216">
        <f t="shared" si="39"/>
        <v>0</v>
      </c>
      <c r="S213" s="216">
        <f t="shared" si="39"/>
        <v>0</v>
      </c>
      <c r="T213" s="216">
        <f t="shared" si="39"/>
        <v>0</v>
      </c>
      <c r="U213" s="220"/>
      <c r="V213" s="221"/>
    </row>
    <row r="214" spans="1:22" s="218" customFormat="1" ht="20.25" hidden="1" customHeight="1">
      <c r="A214" s="228" t="s">
        <v>42</v>
      </c>
      <c r="B214" s="231" t="s">
        <v>411</v>
      </c>
      <c r="C214" s="215">
        <f t="shared" si="43"/>
        <v>801</v>
      </c>
      <c r="D214" s="215">
        <f t="shared" si="42"/>
        <v>696</v>
      </c>
      <c r="E214" s="215">
        <f t="shared" si="42"/>
        <v>105</v>
      </c>
      <c r="F214" s="215">
        <f t="shared" si="40"/>
        <v>0</v>
      </c>
      <c r="G214" s="215">
        <v>0</v>
      </c>
      <c r="H214" s="215">
        <v>0</v>
      </c>
      <c r="I214" s="215">
        <f t="shared" si="41"/>
        <v>801</v>
      </c>
      <c r="J214" s="215">
        <v>696</v>
      </c>
      <c r="K214" s="215">
        <v>105</v>
      </c>
      <c r="L214" s="215">
        <f t="shared" si="46"/>
        <v>490</v>
      </c>
      <c r="M214" s="215">
        <v>490</v>
      </c>
      <c r="N214" s="215">
        <v>0</v>
      </c>
      <c r="O214" s="215">
        <f t="shared" si="38"/>
        <v>311</v>
      </c>
      <c r="P214" s="215">
        <f t="shared" si="37"/>
        <v>206</v>
      </c>
      <c r="Q214" s="215">
        <f t="shared" si="37"/>
        <v>105</v>
      </c>
      <c r="R214" s="216">
        <f t="shared" si="39"/>
        <v>0.61173533083645448</v>
      </c>
      <c r="S214" s="216">
        <f t="shared" si="39"/>
        <v>0.70402298850574707</v>
      </c>
      <c r="T214" s="216">
        <f t="shared" si="39"/>
        <v>0</v>
      </c>
      <c r="U214" s="220"/>
      <c r="V214" s="221"/>
    </row>
    <row r="215" spans="1:22" s="218" customFormat="1" ht="20.25" hidden="1" customHeight="1">
      <c r="A215" s="228" t="s">
        <v>42</v>
      </c>
      <c r="B215" s="231" t="s">
        <v>412</v>
      </c>
      <c r="C215" s="215">
        <f t="shared" si="43"/>
        <v>901</v>
      </c>
      <c r="D215" s="215">
        <f t="shared" si="42"/>
        <v>696</v>
      </c>
      <c r="E215" s="215">
        <f t="shared" si="42"/>
        <v>205</v>
      </c>
      <c r="F215" s="215">
        <f t="shared" si="40"/>
        <v>0</v>
      </c>
      <c r="G215" s="215">
        <v>0</v>
      </c>
      <c r="H215" s="215">
        <v>0</v>
      </c>
      <c r="I215" s="215">
        <f t="shared" si="41"/>
        <v>901</v>
      </c>
      <c r="J215" s="215">
        <v>696</v>
      </c>
      <c r="K215" s="215">
        <v>205</v>
      </c>
      <c r="L215" s="215">
        <f t="shared" si="46"/>
        <v>0</v>
      </c>
      <c r="M215" s="215">
        <v>0</v>
      </c>
      <c r="N215" s="215">
        <v>0</v>
      </c>
      <c r="O215" s="215">
        <f t="shared" si="38"/>
        <v>901</v>
      </c>
      <c r="P215" s="215">
        <f t="shared" si="37"/>
        <v>696</v>
      </c>
      <c r="Q215" s="215">
        <f t="shared" si="37"/>
        <v>205</v>
      </c>
      <c r="R215" s="216">
        <f t="shared" si="39"/>
        <v>0</v>
      </c>
      <c r="S215" s="216">
        <f t="shared" si="39"/>
        <v>0</v>
      </c>
      <c r="T215" s="216">
        <f t="shared" si="39"/>
        <v>0</v>
      </c>
      <c r="U215" s="220"/>
      <c r="V215" s="221"/>
    </row>
    <row r="216" spans="1:22" s="218" customFormat="1" ht="20.25" hidden="1" customHeight="1">
      <c r="A216" s="228" t="s">
        <v>42</v>
      </c>
      <c r="B216" s="231" t="s">
        <v>413</v>
      </c>
      <c r="C216" s="215">
        <f t="shared" si="43"/>
        <v>831</v>
      </c>
      <c r="D216" s="215">
        <f t="shared" si="42"/>
        <v>696</v>
      </c>
      <c r="E216" s="215">
        <f t="shared" si="42"/>
        <v>135</v>
      </c>
      <c r="F216" s="215">
        <f t="shared" si="40"/>
        <v>0</v>
      </c>
      <c r="G216" s="215">
        <v>0</v>
      </c>
      <c r="H216" s="215">
        <v>0</v>
      </c>
      <c r="I216" s="215">
        <f t="shared" si="41"/>
        <v>831</v>
      </c>
      <c r="J216" s="215">
        <v>696</v>
      </c>
      <c r="K216" s="215">
        <v>135</v>
      </c>
      <c r="L216" s="215">
        <f t="shared" si="46"/>
        <v>445.6</v>
      </c>
      <c r="M216" s="215">
        <v>445.6</v>
      </c>
      <c r="N216" s="215">
        <v>0</v>
      </c>
      <c r="O216" s="215">
        <f t="shared" si="38"/>
        <v>385.4</v>
      </c>
      <c r="P216" s="215">
        <f t="shared" si="37"/>
        <v>250.39999999999998</v>
      </c>
      <c r="Q216" s="215">
        <f t="shared" si="37"/>
        <v>135</v>
      </c>
      <c r="R216" s="216">
        <f t="shared" si="39"/>
        <v>0.53622141997593264</v>
      </c>
      <c r="S216" s="216">
        <f t="shared" si="39"/>
        <v>0.64022988505747125</v>
      </c>
      <c r="T216" s="216">
        <f t="shared" si="39"/>
        <v>0</v>
      </c>
      <c r="U216" s="220"/>
      <c r="V216" s="221"/>
    </row>
    <row r="217" spans="1:22" s="218" customFormat="1" ht="20.25" hidden="1" customHeight="1">
      <c r="A217" s="228" t="s">
        <v>42</v>
      </c>
      <c r="B217" s="231" t="s">
        <v>414</v>
      </c>
      <c r="C217" s="215">
        <f t="shared" si="43"/>
        <v>831</v>
      </c>
      <c r="D217" s="215">
        <f t="shared" si="42"/>
        <v>696</v>
      </c>
      <c r="E217" s="215">
        <f t="shared" si="42"/>
        <v>135</v>
      </c>
      <c r="F217" s="215">
        <f t="shared" si="40"/>
        <v>0</v>
      </c>
      <c r="G217" s="215">
        <v>0</v>
      </c>
      <c r="H217" s="215">
        <v>0</v>
      </c>
      <c r="I217" s="215">
        <f t="shared" si="41"/>
        <v>831</v>
      </c>
      <c r="J217" s="215">
        <v>696</v>
      </c>
      <c r="K217" s="215">
        <v>135</v>
      </c>
      <c r="L217" s="215">
        <f t="shared" si="46"/>
        <v>500</v>
      </c>
      <c r="M217" s="215">
        <v>500</v>
      </c>
      <c r="N217" s="215">
        <v>0</v>
      </c>
      <c r="O217" s="215">
        <f t="shared" si="38"/>
        <v>331</v>
      </c>
      <c r="P217" s="215">
        <f t="shared" si="37"/>
        <v>196</v>
      </c>
      <c r="Q217" s="215">
        <f t="shared" si="37"/>
        <v>135</v>
      </c>
      <c r="R217" s="216">
        <f t="shared" si="39"/>
        <v>0.60168471720818295</v>
      </c>
      <c r="S217" s="216">
        <f t="shared" si="39"/>
        <v>0.7183908045977011</v>
      </c>
      <c r="T217" s="216">
        <f t="shared" si="39"/>
        <v>0</v>
      </c>
      <c r="U217" s="220"/>
      <c r="V217" s="221"/>
    </row>
    <row r="218" spans="1:22" s="218" customFormat="1" ht="20.25" hidden="1" customHeight="1">
      <c r="A218" s="228" t="s">
        <v>42</v>
      </c>
      <c r="B218" s="231" t="s">
        <v>415</v>
      </c>
      <c r="C218" s="215">
        <f t="shared" si="43"/>
        <v>1105</v>
      </c>
      <c r="D218" s="215">
        <f t="shared" si="42"/>
        <v>900</v>
      </c>
      <c r="E218" s="215">
        <f t="shared" si="42"/>
        <v>205</v>
      </c>
      <c r="F218" s="215">
        <f t="shared" si="40"/>
        <v>0</v>
      </c>
      <c r="G218" s="215">
        <v>0</v>
      </c>
      <c r="H218" s="215">
        <v>0</v>
      </c>
      <c r="I218" s="215">
        <f t="shared" si="41"/>
        <v>1105</v>
      </c>
      <c r="J218" s="215">
        <v>900</v>
      </c>
      <c r="K218" s="215">
        <v>205</v>
      </c>
      <c r="L218" s="215">
        <f t="shared" si="46"/>
        <v>436</v>
      </c>
      <c r="M218" s="215">
        <v>436</v>
      </c>
      <c r="N218" s="215">
        <v>0</v>
      </c>
      <c r="O218" s="215">
        <f t="shared" si="38"/>
        <v>669</v>
      </c>
      <c r="P218" s="215">
        <f t="shared" ref="P218:Q281" si="47">D218-M218</f>
        <v>464</v>
      </c>
      <c r="Q218" s="215">
        <f t="shared" si="47"/>
        <v>205</v>
      </c>
      <c r="R218" s="216">
        <f t="shared" si="39"/>
        <v>0.39457013574660632</v>
      </c>
      <c r="S218" s="216">
        <f t="shared" si="39"/>
        <v>0.48444444444444446</v>
      </c>
      <c r="T218" s="216">
        <f t="shared" si="39"/>
        <v>0</v>
      </c>
      <c r="U218" s="220"/>
      <c r="V218" s="221"/>
    </row>
    <row r="219" spans="1:22" s="218" customFormat="1" ht="20.25" hidden="1" customHeight="1">
      <c r="A219" s="228" t="s">
        <v>42</v>
      </c>
      <c r="B219" s="231" t="s">
        <v>416</v>
      </c>
      <c r="C219" s="215">
        <f t="shared" si="43"/>
        <v>901</v>
      </c>
      <c r="D219" s="215">
        <f t="shared" si="42"/>
        <v>696</v>
      </c>
      <c r="E219" s="215">
        <f t="shared" si="42"/>
        <v>205</v>
      </c>
      <c r="F219" s="215">
        <f t="shared" si="40"/>
        <v>0</v>
      </c>
      <c r="G219" s="215">
        <v>0</v>
      </c>
      <c r="H219" s="215">
        <v>0</v>
      </c>
      <c r="I219" s="215">
        <f t="shared" si="41"/>
        <v>901</v>
      </c>
      <c r="J219" s="215">
        <v>696</v>
      </c>
      <c r="K219" s="215">
        <v>205</v>
      </c>
      <c r="L219" s="215">
        <f t="shared" si="46"/>
        <v>292</v>
      </c>
      <c r="M219" s="215">
        <v>292</v>
      </c>
      <c r="N219" s="215">
        <v>0</v>
      </c>
      <c r="O219" s="215">
        <f t="shared" ref="O219:O282" si="48">SUM(P219:Q219)</f>
        <v>609</v>
      </c>
      <c r="P219" s="215">
        <f t="shared" si="47"/>
        <v>404</v>
      </c>
      <c r="Q219" s="215">
        <f t="shared" si="47"/>
        <v>205</v>
      </c>
      <c r="R219" s="216">
        <f t="shared" ref="R219:T282" si="49">L219/C219</f>
        <v>0.32408435072142067</v>
      </c>
      <c r="S219" s="216">
        <f t="shared" si="49"/>
        <v>0.41954022988505746</v>
      </c>
      <c r="T219" s="216">
        <f t="shared" si="49"/>
        <v>0</v>
      </c>
      <c r="U219" s="220"/>
      <c r="V219" s="221"/>
    </row>
    <row r="220" spans="1:22" s="218" customFormat="1" ht="20.25" hidden="1" customHeight="1">
      <c r="A220" s="228" t="s">
        <v>42</v>
      </c>
      <c r="B220" s="231" t="s">
        <v>417</v>
      </c>
      <c r="C220" s="215">
        <f t="shared" si="43"/>
        <v>3015</v>
      </c>
      <c r="D220" s="215">
        <f t="shared" si="42"/>
        <v>2900</v>
      </c>
      <c r="E220" s="215">
        <f t="shared" si="42"/>
        <v>115</v>
      </c>
      <c r="F220" s="215">
        <f t="shared" si="40"/>
        <v>0</v>
      </c>
      <c r="G220" s="215">
        <v>0</v>
      </c>
      <c r="H220" s="215">
        <v>0</v>
      </c>
      <c r="I220" s="215">
        <f t="shared" si="41"/>
        <v>3015</v>
      </c>
      <c r="J220" s="215">
        <v>2900</v>
      </c>
      <c r="K220" s="215">
        <v>115</v>
      </c>
      <c r="L220" s="215">
        <f t="shared" si="46"/>
        <v>110</v>
      </c>
      <c r="M220" s="215">
        <v>0</v>
      </c>
      <c r="N220" s="215">
        <v>110</v>
      </c>
      <c r="O220" s="215">
        <f t="shared" si="48"/>
        <v>2905</v>
      </c>
      <c r="P220" s="215">
        <f t="shared" si="47"/>
        <v>2900</v>
      </c>
      <c r="Q220" s="215">
        <f t="shared" si="47"/>
        <v>5</v>
      </c>
      <c r="R220" s="216">
        <f t="shared" si="49"/>
        <v>3.6484245439469321E-2</v>
      </c>
      <c r="S220" s="216">
        <f t="shared" si="49"/>
        <v>0</v>
      </c>
      <c r="T220" s="216">
        <f t="shared" si="49"/>
        <v>0.95652173913043481</v>
      </c>
      <c r="U220" s="220"/>
      <c r="V220" s="221"/>
    </row>
    <row r="221" spans="1:22" s="218" customFormat="1" ht="20.25" hidden="1" customHeight="1">
      <c r="A221" s="228" t="s">
        <v>42</v>
      </c>
      <c r="B221" s="231" t="s">
        <v>418</v>
      </c>
      <c r="C221" s="215">
        <f t="shared" si="43"/>
        <v>801</v>
      </c>
      <c r="D221" s="215">
        <f t="shared" si="42"/>
        <v>696</v>
      </c>
      <c r="E221" s="215">
        <f t="shared" si="42"/>
        <v>105</v>
      </c>
      <c r="F221" s="215">
        <f t="shared" ref="F221:F282" si="50">SUM(G221:H221)</f>
        <v>0</v>
      </c>
      <c r="G221" s="215">
        <v>0</v>
      </c>
      <c r="H221" s="215">
        <v>0</v>
      </c>
      <c r="I221" s="215">
        <f t="shared" ref="I221:I282" si="51">SUM(J221:K221)</f>
        <v>801</v>
      </c>
      <c r="J221" s="215">
        <v>696</v>
      </c>
      <c r="K221" s="215">
        <v>105</v>
      </c>
      <c r="L221" s="215">
        <f t="shared" si="46"/>
        <v>0</v>
      </c>
      <c r="M221" s="215">
        <v>0</v>
      </c>
      <c r="N221" s="215">
        <v>0</v>
      </c>
      <c r="O221" s="215">
        <f t="shared" si="48"/>
        <v>801</v>
      </c>
      <c r="P221" s="215">
        <f t="shared" si="47"/>
        <v>696</v>
      </c>
      <c r="Q221" s="215">
        <f t="shared" si="47"/>
        <v>105</v>
      </c>
      <c r="R221" s="216">
        <f t="shared" si="49"/>
        <v>0</v>
      </c>
      <c r="S221" s="216">
        <f t="shared" si="49"/>
        <v>0</v>
      </c>
      <c r="T221" s="216">
        <f t="shared" si="49"/>
        <v>0</v>
      </c>
      <c r="U221" s="220"/>
      <c r="V221" s="221"/>
    </row>
    <row r="222" spans="1:22" s="218" customFormat="1" ht="20.25" hidden="1" customHeight="1">
      <c r="A222" s="228" t="s">
        <v>42</v>
      </c>
      <c r="B222" s="231" t="s">
        <v>419</v>
      </c>
      <c r="C222" s="215">
        <f t="shared" si="43"/>
        <v>801</v>
      </c>
      <c r="D222" s="215">
        <f t="shared" ref="D222:E282" si="52">G222+J222</f>
        <v>696</v>
      </c>
      <c r="E222" s="215">
        <f t="shared" si="52"/>
        <v>105</v>
      </c>
      <c r="F222" s="215">
        <f t="shared" si="50"/>
        <v>0</v>
      </c>
      <c r="G222" s="215">
        <v>0</v>
      </c>
      <c r="H222" s="215">
        <v>0</v>
      </c>
      <c r="I222" s="215">
        <f t="shared" si="51"/>
        <v>801</v>
      </c>
      <c r="J222" s="215">
        <v>696</v>
      </c>
      <c r="K222" s="215">
        <v>105</v>
      </c>
      <c r="L222" s="215">
        <f t="shared" si="46"/>
        <v>0</v>
      </c>
      <c r="M222" s="215">
        <v>0</v>
      </c>
      <c r="N222" s="215">
        <v>0</v>
      </c>
      <c r="O222" s="215">
        <f t="shared" si="48"/>
        <v>801</v>
      </c>
      <c r="P222" s="215">
        <f t="shared" si="47"/>
        <v>696</v>
      </c>
      <c r="Q222" s="215">
        <f t="shared" si="47"/>
        <v>105</v>
      </c>
      <c r="R222" s="216">
        <f t="shared" si="49"/>
        <v>0</v>
      </c>
      <c r="S222" s="216">
        <f t="shared" si="49"/>
        <v>0</v>
      </c>
      <c r="T222" s="216">
        <f t="shared" si="49"/>
        <v>0</v>
      </c>
      <c r="U222" s="220"/>
      <c r="V222" s="221"/>
    </row>
    <row r="223" spans="1:22" s="218" customFormat="1" ht="20.25" hidden="1" customHeight="1">
      <c r="A223" s="228" t="s">
        <v>42</v>
      </c>
      <c r="B223" s="231" t="s">
        <v>420</v>
      </c>
      <c r="C223" s="215">
        <f t="shared" ref="C223:C282" si="53">SUM(D223:E223)</f>
        <v>801</v>
      </c>
      <c r="D223" s="215">
        <f t="shared" si="52"/>
        <v>696</v>
      </c>
      <c r="E223" s="215">
        <f t="shared" si="52"/>
        <v>105</v>
      </c>
      <c r="F223" s="215">
        <f t="shared" si="50"/>
        <v>0</v>
      </c>
      <c r="G223" s="215">
        <v>0</v>
      </c>
      <c r="H223" s="215">
        <v>0</v>
      </c>
      <c r="I223" s="215">
        <f t="shared" si="51"/>
        <v>801</v>
      </c>
      <c r="J223" s="215">
        <v>696</v>
      </c>
      <c r="K223" s="215">
        <v>105</v>
      </c>
      <c r="L223" s="215">
        <f t="shared" si="46"/>
        <v>500</v>
      </c>
      <c r="M223" s="215">
        <v>500</v>
      </c>
      <c r="N223" s="215">
        <v>0</v>
      </c>
      <c r="O223" s="215">
        <f t="shared" si="48"/>
        <v>301</v>
      </c>
      <c r="P223" s="215">
        <f t="shared" si="47"/>
        <v>196</v>
      </c>
      <c r="Q223" s="215">
        <f t="shared" si="47"/>
        <v>105</v>
      </c>
      <c r="R223" s="216">
        <f t="shared" si="49"/>
        <v>0.62421972534332082</v>
      </c>
      <c r="S223" s="216">
        <f t="shared" si="49"/>
        <v>0.7183908045977011</v>
      </c>
      <c r="T223" s="216">
        <f t="shared" si="49"/>
        <v>0</v>
      </c>
      <c r="U223" s="220"/>
      <c r="V223" s="221"/>
    </row>
    <row r="224" spans="1:22" s="218" customFormat="1" ht="20.25" hidden="1" customHeight="1">
      <c r="A224" s="228" t="s">
        <v>42</v>
      </c>
      <c r="B224" s="231" t="s">
        <v>421</v>
      </c>
      <c r="C224" s="215">
        <f t="shared" si="53"/>
        <v>801</v>
      </c>
      <c r="D224" s="215">
        <f t="shared" si="52"/>
        <v>696</v>
      </c>
      <c r="E224" s="215">
        <f t="shared" si="52"/>
        <v>105</v>
      </c>
      <c r="F224" s="215">
        <f t="shared" si="50"/>
        <v>0</v>
      </c>
      <c r="G224" s="215">
        <v>0</v>
      </c>
      <c r="H224" s="215">
        <v>0</v>
      </c>
      <c r="I224" s="215">
        <f t="shared" si="51"/>
        <v>801</v>
      </c>
      <c r="J224" s="215">
        <v>696</v>
      </c>
      <c r="K224" s="215">
        <v>105</v>
      </c>
      <c r="L224" s="215">
        <f t="shared" si="46"/>
        <v>109.914</v>
      </c>
      <c r="M224" s="215">
        <v>9.9139999999999997</v>
      </c>
      <c r="N224" s="215">
        <v>100</v>
      </c>
      <c r="O224" s="215">
        <f t="shared" si="48"/>
        <v>691.08600000000001</v>
      </c>
      <c r="P224" s="215">
        <f t="shared" si="47"/>
        <v>686.08600000000001</v>
      </c>
      <c r="Q224" s="215">
        <f t="shared" si="47"/>
        <v>5</v>
      </c>
      <c r="R224" s="216">
        <f t="shared" si="49"/>
        <v>0.13722097378277154</v>
      </c>
      <c r="S224" s="216">
        <f t="shared" si="49"/>
        <v>1.4244252873563217E-2</v>
      </c>
      <c r="T224" s="216">
        <f t="shared" si="49"/>
        <v>0.95238095238095233</v>
      </c>
      <c r="U224" s="220"/>
      <c r="V224" s="221"/>
    </row>
    <row r="225" spans="1:24" s="218" customFormat="1" ht="20.25" hidden="1" customHeight="1">
      <c r="A225" s="228" t="s">
        <v>42</v>
      </c>
      <c r="B225" s="231" t="s">
        <v>422</v>
      </c>
      <c r="C225" s="215">
        <f t="shared" si="53"/>
        <v>801</v>
      </c>
      <c r="D225" s="215">
        <f t="shared" si="52"/>
        <v>696</v>
      </c>
      <c r="E225" s="215">
        <f t="shared" si="52"/>
        <v>105</v>
      </c>
      <c r="F225" s="215">
        <f t="shared" si="50"/>
        <v>0</v>
      </c>
      <c r="G225" s="215">
        <v>0</v>
      </c>
      <c r="H225" s="215">
        <v>0</v>
      </c>
      <c r="I225" s="215">
        <f t="shared" si="51"/>
        <v>801</v>
      </c>
      <c r="J225" s="215">
        <v>696</v>
      </c>
      <c r="K225" s="215">
        <v>105</v>
      </c>
      <c r="L225" s="215">
        <f t="shared" si="46"/>
        <v>391</v>
      </c>
      <c r="M225" s="215">
        <v>391</v>
      </c>
      <c r="N225" s="215">
        <v>0</v>
      </c>
      <c r="O225" s="215">
        <f t="shared" si="48"/>
        <v>410</v>
      </c>
      <c r="P225" s="215">
        <f t="shared" si="47"/>
        <v>305</v>
      </c>
      <c r="Q225" s="215">
        <f t="shared" si="47"/>
        <v>105</v>
      </c>
      <c r="R225" s="216">
        <f t="shared" si="49"/>
        <v>0.48813982521847693</v>
      </c>
      <c r="S225" s="216">
        <f t="shared" si="49"/>
        <v>0.56178160919540232</v>
      </c>
      <c r="T225" s="216">
        <f t="shared" si="49"/>
        <v>0</v>
      </c>
      <c r="U225" s="220"/>
      <c r="V225" s="221"/>
    </row>
    <row r="226" spans="1:24" s="218" customFormat="1" ht="20.25" hidden="1" customHeight="1">
      <c r="A226" s="228" t="s">
        <v>42</v>
      </c>
      <c r="B226" s="231" t="s">
        <v>423</v>
      </c>
      <c r="C226" s="215">
        <f t="shared" si="53"/>
        <v>1351</v>
      </c>
      <c r="D226" s="215">
        <f t="shared" si="52"/>
        <v>696</v>
      </c>
      <c r="E226" s="215">
        <f t="shared" si="52"/>
        <v>655</v>
      </c>
      <c r="F226" s="215">
        <f t="shared" si="50"/>
        <v>0</v>
      </c>
      <c r="G226" s="215">
        <v>0</v>
      </c>
      <c r="H226" s="215">
        <v>0</v>
      </c>
      <c r="I226" s="215">
        <f t="shared" si="51"/>
        <v>1351</v>
      </c>
      <c r="J226" s="215">
        <v>696</v>
      </c>
      <c r="K226" s="215">
        <v>655</v>
      </c>
      <c r="L226" s="215">
        <f t="shared" si="46"/>
        <v>0</v>
      </c>
      <c r="M226" s="215">
        <v>0</v>
      </c>
      <c r="N226" s="215">
        <v>0</v>
      </c>
      <c r="O226" s="215">
        <f t="shared" si="48"/>
        <v>1351</v>
      </c>
      <c r="P226" s="215">
        <f t="shared" si="47"/>
        <v>696</v>
      </c>
      <c r="Q226" s="215">
        <f t="shared" si="47"/>
        <v>655</v>
      </c>
      <c r="R226" s="216">
        <f t="shared" si="49"/>
        <v>0</v>
      </c>
      <c r="S226" s="216">
        <f t="shared" si="49"/>
        <v>0</v>
      </c>
      <c r="T226" s="216">
        <f t="shared" si="49"/>
        <v>0</v>
      </c>
      <c r="U226" s="220"/>
      <c r="V226" s="221"/>
    </row>
    <row r="227" spans="1:24" s="218" customFormat="1" ht="20.25" hidden="1" customHeight="1">
      <c r="A227" s="228" t="s">
        <v>42</v>
      </c>
      <c r="B227" s="231" t="s">
        <v>424</v>
      </c>
      <c r="C227" s="215">
        <f t="shared" si="53"/>
        <v>851</v>
      </c>
      <c r="D227" s="215">
        <f t="shared" si="52"/>
        <v>696</v>
      </c>
      <c r="E227" s="215">
        <f t="shared" si="52"/>
        <v>155</v>
      </c>
      <c r="F227" s="215">
        <f t="shared" si="50"/>
        <v>0</v>
      </c>
      <c r="G227" s="215">
        <v>0</v>
      </c>
      <c r="H227" s="215">
        <v>0</v>
      </c>
      <c r="I227" s="215">
        <f t="shared" si="51"/>
        <v>851</v>
      </c>
      <c r="J227" s="215">
        <v>696</v>
      </c>
      <c r="K227" s="215">
        <v>155</v>
      </c>
      <c r="L227" s="215">
        <f t="shared" si="46"/>
        <v>308.82600000000002</v>
      </c>
      <c r="M227" s="215">
        <v>308.82600000000002</v>
      </c>
      <c r="N227" s="215">
        <v>0</v>
      </c>
      <c r="O227" s="215">
        <f t="shared" si="48"/>
        <v>542.17399999999998</v>
      </c>
      <c r="P227" s="215">
        <f t="shared" si="47"/>
        <v>387.17399999999998</v>
      </c>
      <c r="Q227" s="215">
        <f t="shared" si="47"/>
        <v>155</v>
      </c>
      <c r="R227" s="216">
        <f t="shared" si="49"/>
        <v>0.36289776733254997</v>
      </c>
      <c r="S227" s="216">
        <f t="shared" si="49"/>
        <v>0.44371551724137936</v>
      </c>
      <c r="T227" s="216">
        <f t="shared" si="49"/>
        <v>0</v>
      </c>
      <c r="U227" s="220"/>
      <c r="V227" s="221"/>
    </row>
    <row r="228" spans="1:24" s="218" customFormat="1" ht="20.25" hidden="1" customHeight="1">
      <c r="A228" s="228" t="s">
        <v>42</v>
      </c>
      <c r="B228" s="231" t="s">
        <v>425</v>
      </c>
      <c r="C228" s="215">
        <f t="shared" si="53"/>
        <v>851</v>
      </c>
      <c r="D228" s="215">
        <f t="shared" si="52"/>
        <v>696</v>
      </c>
      <c r="E228" s="215">
        <f t="shared" si="52"/>
        <v>155</v>
      </c>
      <c r="F228" s="215">
        <f t="shared" si="50"/>
        <v>0</v>
      </c>
      <c r="G228" s="215">
        <v>0</v>
      </c>
      <c r="H228" s="215">
        <v>0</v>
      </c>
      <c r="I228" s="215">
        <f t="shared" si="51"/>
        <v>851</v>
      </c>
      <c r="J228" s="215">
        <v>696</v>
      </c>
      <c r="K228" s="215">
        <v>155</v>
      </c>
      <c r="L228" s="215">
        <f t="shared" si="46"/>
        <v>751</v>
      </c>
      <c r="M228" s="215">
        <v>696</v>
      </c>
      <c r="N228" s="215">
        <v>55</v>
      </c>
      <c r="O228" s="215">
        <f t="shared" si="48"/>
        <v>100</v>
      </c>
      <c r="P228" s="215">
        <f t="shared" si="47"/>
        <v>0</v>
      </c>
      <c r="Q228" s="215">
        <f t="shared" si="47"/>
        <v>100</v>
      </c>
      <c r="R228" s="216">
        <f t="shared" si="49"/>
        <v>0.88249118683901295</v>
      </c>
      <c r="S228" s="216">
        <f t="shared" si="49"/>
        <v>1</v>
      </c>
      <c r="T228" s="216">
        <f t="shared" si="49"/>
        <v>0.35483870967741937</v>
      </c>
      <c r="U228" s="220"/>
      <c r="V228" s="221"/>
    </row>
    <row r="229" spans="1:24" s="230" customFormat="1" ht="20.25" customHeight="1">
      <c r="A229" s="228">
        <v>10</v>
      </c>
      <c r="B229" s="231" t="s">
        <v>76</v>
      </c>
      <c r="C229" s="225">
        <f>SUM(C230:C251)</f>
        <v>28362</v>
      </c>
      <c r="D229" s="225">
        <f t="shared" ref="D229:Q229" si="54">SUM(D230:D251)</f>
        <v>23732</v>
      </c>
      <c r="E229" s="225">
        <f t="shared" si="54"/>
        <v>4630</v>
      </c>
      <c r="F229" s="226">
        <f t="shared" si="54"/>
        <v>0</v>
      </c>
      <c r="G229" s="226">
        <f t="shared" si="54"/>
        <v>0</v>
      </c>
      <c r="H229" s="226">
        <f t="shared" si="54"/>
        <v>0</v>
      </c>
      <c r="I229" s="226">
        <f t="shared" si="54"/>
        <v>28362</v>
      </c>
      <c r="J229" s="226">
        <f t="shared" si="54"/>
        <v>23732</v>
      </c>
      <c r="K229" s="226">
        <f t="shared" si="54"/>
        <v>4630</v>
      </c>
      <c r="L229" s="225">
        <f t="shared" si="54"/>
        <v>5251.62</v>
      </c>
      <c r="M229" s="225">
        <f t="shared" si="54"/>
        <v>5173.62</v>
      </c>
      <c r="N229" s="225">
        <f t="shared" si="54"/>
        <v>78</v>
      </c>
      <c r="O229" s="225">
        <f t="shared" si="54"/>
        <v>23110.38</v>
      </c>
      <c r="P229" s="225">
        <f t="shared" si="54"/>
        <v>18558.38</v>
      </c>
      <c r="Q229" s="225">
        <f t="shared" si="54"/>
        <v>4552</v>
      </c>
      <c r="R229" s="227">
        <f t="shared" si="49"/>
        <v>0.18516395176644806</v>
      </c>
      <c r="S229" s="227">
        <f t="shared" si="49"/>
        <v>0.21800185403674363</v>
      </c>
      <c r="T229" s="227">
        <f t="shared" si="49"/>
        <v>1.6846652267818573E-2</v>
      </c>
      <c r="U229" s="228"/>
      <c r="V229" s="205" t="s">
        <v>1</v>
      </c>
      <c r="W229" s="229"/>
      <c r="X229" s="229"/>
    </row>
    <row r="230" spans="1:24" s="218" customFormat="1" ht="20.25" hidden="1" customHeight="1">
      <c r="A230" s="228" t="s">
        <v>42</v>
      </c>
      <c r="B230" s="231" t="s">
        <v>242</v>
      </c>
      <c r="C230" s="215">
        <f t="shared" si="53"/>
        <v>1384</v>
      </c>
      <c r="D230" s="215">
        <f t="shared" si="52"/>
        <v>0</v>
      </c>
      <c r="E230" s="215">
        <f t="shared" si="52"/>
        <v>1384</v>
      </c>
      <c r="F230" s="215">
        <f t="shared" si="50"/>
        <v>0</v>
      </c>
      <c r="G230" s="215">
        <v>0</v>
      </c>
      <c r="H230" s="215">
        <v>0</v>
      </c>
      <c r="I230" s="215">
        <f t="shared" si="51"/>
        <v>1384</v>
      </c>
      <c r="J230" s="215">
        <v>0</v>
      </c>
      <c r="K230" s="215">
        <v>1384</v>
      </c>
      <c r="L230" s="215">
        <f t="shared" si="46"/>
        <v>64</v>
      </c>
      <c r="M230" s="215">
        <v>0</v>
      </c>
      <c r="N230" s="215">
        <v>64</v>
      </c>
      <c r="O230" s="215">
        <f t="shared" si="48"/>
        <v>1320</v>
      </c>
      <c r="P230" s="215">
        <f t="shared" si="47"/>
        <v>0</v>
      </c>
      <c r="Q230" s="215">
        <f t="shared" si="47"/>
        <v>1320</v>
      </c>
      <c r="R230" s="216">
        <f t="shared" si="49"/>
        <v>4.6242774566473986E-2</v>
      </c>
      <c r="S230" s="216" t="e">
        <f t="shared" si="49"/>
        <v>#DIV/0!</v>
      </c>
      <c r="T230" s="216">
        <f t="shared" si="49"/>
        <v>4.6242774566473986E-2</v>
      </c>
      <c r="U230" s="220"/>
      <c r="V230" s="221"/>
      <c r="W230" s="232"/>
      <c r="X230" s="232"/>
    </row>
    <row r="231" spans="1:24" s="218" customFormat="1" ht="20.25" hidden="1" customHeight="1">
      <c r="A231" s="228" t="s">
        <v>42</v>
      </c>
      <c r="B231" s="231" t="s">
        <v>426</v>
      </c>
      <c r="C231" s="215">
        <f t="shared" si="53"/>
        <v>833</v>
      </c>
      <c r="D231" s="215">
        <f t="shared" si="52"/>
        <v>696</v>
      </c>
      <c r="E231" s="215">
        <f t="shared" si="52"/>
        <v>137</v>
      </c>
      <c r="F231" s="215">
        <f t="shared" si="50"/>
        <v>0</v>
      </c>
      <c r="G231" s="215">
        <v>0</v>
      </c>
      <c r="H231" s="215">
        <v>0</v>
      </c>
      <c r="I231" s="215">
        <f t="shared" si="51"/>
        <v>833</v>
      </c>
      <c r="J231" s="215">
        <v>696</v>
      </c>
      <c r="K231" s="215">
        <v>137</v>
      </c>
      <c r="L231" s="215">
        <f t="shared" si="46"/>
        <v>0</v>
      </c>
      <c r="M231" s="215">
        <v>0</v>
      </c>
      <c r="N231" s="215">
        <v>0</v>
      </c>
      <c r="O231" s="215">
        <f t="shared" si="48"/>
        <v>833</v>
      </c>
      <c r="P231" s="215">
        <f t="shared" si="47"/>
        <v>696</v>
      </c>
      <c r="Q231" s="215">
        <f t="shared" si="47"/>
        <v>137</v>
      </c>
      <c r="R231" s="216">
        <f t="shared" si="49"/>
        <v>0</v>
      </c>
      <c r="S231" s="216">
        <f t="shared" si="49"/>
        <v>0</v>
      </c>
      <c r="T231" s="216">
        <f t="shared" si="49"/>
        <v>0</v>
      </c>
      <c r="U231" s="220"/>
      <c r="V231" s="221"/>
    </row>
    <row r="232" spans="1:24" s="218" customFormat="1" ht="20.25" hidden="1" customHeight="1">
      <c r="A232" s="228" t="s">
        <v>42</v>
      </c>
      <c r="B232" s="231" t="s">
        <v>427</v>
      </c>
      <c r="C232" s="215">
        <f t="shared" si="53"/>
        <v>833</v>
      </c>
      <c r="D232" s="215">
        <f t="shared" si="52"/>
        <v>696</v>
      </c>
      <c r="E232" s="215">
        <f t="shared" si="52"/>
        <v>137</v>
      </c>
      <c r="F232" s="215">
        <f t="shared" si="50"/>
        <v>0</v>
      </c>
      <c r="G232" s="215">
        <v>0</v>
      </c>
      <c r="H232" s="215">
        <v>0</v>
      </c>
      <c r="I232" s="215">
        <f t="shared" si="51"/>
        <v>833</v>
      </c>
      <c r="J232" s="215">
        <v>696</v>
      </c>
      <c r="K232" s="215">
        <v>137</v>
      </c>
      <c r="L232" s="215">
        <f t="shared" si="46"/>
        <v>0</v>
      </c>
      <c r="M232" s="215">
        <v>0</v>
      </c>
      <c r="N232" s="215">
        <v>0</v>
      </c>
      <c r="O232" s="215">
        <f t="shared" si="48"/>
        <v>833</v>
      </c>
      <c r="P232" s="215">
        <f t="shared" si="47"/>
        <v>696</v>
      </c>
      <c r="Q232" s="215">
        <f t="shared" si="47"/>
        <v>137</v>
      </c>
      <c r="R232" s="216">
        <f t="shared" si="49"/>
        <v>0</v>
      </c>
      <c r="S232" s="216">
        <f t="shared" si="49"/>
        <v>0</v>
      </c>
      <c r="T232" s="216">
        <f t="shared" si="49"/>
        <v>0</v>
      </c>
      <c r="U232" s="220"/>
      <c r="V232" s="221"/>
    </row>
    <row r="233" spans="1:24" s="218" customFormat="1" ht="20.25" hidden="1" customHeight="1">
      <c r="A233" s="228" t="s">
        <v>42</v>
      </c>
      <c r="B233" s="231" t="s">
        <v>428</v>
      </c>
      <c r="C233" s="215">
        <f t="shared" si="53"/>
        <v>833</v>
      </c>
      <c r="D233" s="215">
        <f t="shared" si="52"/>
        <v>696</v>
      </c>
      <c r="E233" s="215">
        <f t="shared" si="52"/>
        <v>137</v>
      </c>
      <c r="F233" s="215">
        <f t="shared" si="50"/>
        <v>0</v>
      </c>
      <c r="G233" s="215">
        <v>0</v>
      </c>
      <c r="H233" s="215">
        <v>0</v>
      </c>
      <c r="I233" s="215">
        <f t="shared" si="51"/>
        <v>833</v>
      </c>
      <c r="J233" s="215">
        <v>696</v>
      </c>
      <c r="K233" s="215">
        <v>137</v>
      </c>
      <c r="L233" s="215">
        <f t="shared" si="46"/>
        <v>0</v>
      </c>
      <c r="M233" s="215">
        <v>0</v>
      </c>
      <c r="N233" s="215">
        <v>0</v>
      </c>
      <c r="O233" s="215">
        <f t="shared" si="48"/>
        <v>833</v>
      </c>
      <c r="P233" s="215">
        <f t="shared" si="47"/>
        <v>696</v>
      </c>
      <c r="Q233" s="215">
        <f t="shared" si="47"/>
        <v>137</v>
      </c>
      <c r="R233" s="216">
        <f t="shared" si="49"/>
        <v>0</v>
      </c>
      <c r="S233" s="216">
        <f t="shared" si="49"/>
        <v>0</v>
      </c>
      <c r="T233" s="216">
        <f t="shared" si="49"/>
        <v>0</v>
      </c>
      <c r="U233" s="220"/>
      <c r="V233" s="221"/>
    </row>
    <row r="234" spans="1:24" s="218" customFormat="1" ht="20.25" hidden="1" customHeight="1">
      <c r="A234" s="228" t="s">
        <v>42</v>
      </c>
      <c r="B234" s="231" t="s">
        <v>429</v>
      </c>
      <c r="C234" s="215">
        <f t="shared" si="53"/>
        <v>833</v>
      </c>
      <c r="D234" s="215">
        <f t="shared" si="52"/>
        <v>696</v>
      </c>
      <c r="E234" s="215">
        <f t="shared" si="52"/>
        <v>137</v>
      </c>
      <c r="F234" s="215">
        <f t="shared" si="50"/>
        <v>0</v>
      </c>
      <c r="G234" s="215">
        <v>0</v>
      </c>
      <c r="H234" s="215">
        <v>0</v>
      </c>
      <c r="I234" s="215">
        <f t="shared" si="51"/>
        <v>833</v>
      </c>
      <c r="J234" s="215">
        <v>696</v>
      </c>
      <c r="K234" s="215">
        <v>137</v>
      </c>
      <c r="L234" s="215">
        <f t="shared" si="46"/>
        <v>0</v>
      </c>
      <c r="M234" s="215">
        <v>0</v>
      </c>
      <c r="N234" s="215">
        <v>0</v>
      </c>
      <c r="O234" s="215">
        <f t="shared" si="48"/>
        <v>833</v>
      </c>
      <c r="P234" s="215">
        <f t="shared" si="47"/>
        <v>696</v>
      </c>
      <c r="Q234" s="215">
        <f t="shared" si="47"/>
        <v>137</v>
      </c>
      <c r="R234" s="216">
        <f t="shared" si="49"/>
        <v>0</v>
      </c>
      <c r="S234" s="216">
        <f t="shared" si="49"/>
        <v>0</v>
      </c>
      <c r="T234" s="216">
        <f t="shared" si="49"/>
        <v>0</v>
      </c>
      <c r="U234" s="220"/>
      <c r="V234" s="221"/>
    </row>
    <row r="235" spans="1:24" s="218" customFormat="1" ht="20.25" hidden="1" customHeight="1">
      <c r="A235" s="228" t="s">
        <v>42</v>
      </c>
      <c r="B235" s="231" t="s">
        <v>430</v>
      </c>
      <c r="C235" s="215">
        <f t="shared" si="53"/>
        <v>3833</v>
      </c>
      <c r="D235" s="215">
        <f t="shared" si="52"/>
        <v>3696</v>
      </c>
      <c r="E235" s="215">
        <f t="shared" si="52"/>
        <v>137</v>
      </c>
      <c r="F235" s="215">
        <f t="shared" si="50"/>
        <v>0</v>
      </c>
      <c r="G235" s="215">
        <v>0</v>
      </c>
      <c r="H235" s="215">
        <v>0</v>
      </c>
      <c r="I235" s="215">
        <f t="shared" si="51"/>
        <v>3833</v>
      </c>
      <c r="J235" s="215">
        <v>3696</v>
      </c>
      <c r="K235" s="215">
        <v>137</v>
      </c>
      <c r="L235" s="215">
        <f t="shared" si="46"/>
        <v>2497</v>
      </c>
      <c r="M235" s="215">
        <v>2490</v>
      </c>
      <c r="N235" s="215">
        <v>7</v>
      </c>
      <c r="O235" s="215">
        <f t="shared" si="48"/>
        <v>1336</v>
      </c>
      <c r="P235" s="215">
        <f t="shared" si="47"/>
        <v>1206</v>
      </c>
      <c r="Q235" s="215">
        <f t="shared" si="47"/>
        <v>130</v>
      </c>
      <c r="R235" s="216">
        <f t="shared" si="49"/>
        <v>0.65144795199582572</v>
      </c>
      <c r="S235" s="216">
        <f t="shared" si="49"/>
        <v>0.67370129870129869</v>
      </c>
      <c r="T235" s="216">
        <f t="shared" si="49"/>
        <v>5.1094890510948905E-2</v>
      </c>
      <c r="U235" s="220"/>
      <c r="V235" s="221"/>
    </row>
    <row r="236" spans="1:24" s="218" customFormat="1" ht="20.25" hidden="1" customHeight="1">
      <c r="A236" s="228" t="s">
        <v>42</v>
      </c>
      <c r="B236" s="231" t="s">
        <v>431</v>
      </c>
      <c r="C236" s="215">
        <f t="shared" si="53"/>
        <v>1956</v>
      </c>
      <c r="D236" s="215">
        <f t="shared" si="52"/>
        <v>1696</v>
      </c>
      <c r="E236" s="215">
        <f t="shared" si="52"/>
        <v>260</v>
      </c>
      <c r="F236" s="215">
        <f t="shared" si="50"/>
        <v>0</v>
      </c>
      <c r="G236" s="215">
        <v>0</v>
      </c>
      <c r="H236" s="215">
        <v>0</v>
      </c>
      <c r="I236" s="215">
        <f t="shared" si="51"/>
        <v>1956</v>
      </c>
      <c r="J236" s="215">
        <v>1696</v>
      </c>
      <c r="K236" s="215">
        <v>260</v>
      </c>
      <c r="L236" s="215">
        <f t="shared" si="46"/>
        <v>900</v>
      </c>
      <c r="M236" s="215">
        <v>900</v>
      </c>
      <c r="N236" s="215">
        <v>0</v>
      </c>
      <c r="O236" s="215">
        <f t="shared" si="48"/>
        <v>1056</v>
      </c>
      <c r="P236" s="215">
        <f t="shared" si="47"/>
        <v>796</v>
      </c>
      <c r="Q236" s="215">
        <f t="shared" si="47"/>
        <v>260</v>
      </c>
      <c r="R236" s="216">
        <f t="shared" si="49"/>
        <v>0.46012269938650308</v>
      </c>
      <c r="S236" s="216">
        <f t="shared" si="49"/>
        <v>0.53066037735849059</v>
      </c>
      <c r="T236" s="216">
        <f t="shared" si="49"/>
        <v>0</v>
      </c>
      <c r="U236" s="220"/>
      <c r="V236" s="221"/>
    </row>
    <row r="237" spans="1:24" s="218" customFormat="1" ht="20.25" hidden="1" customHeight="1">
      <c r="A237" s="228" t="s">
        <v>42</v>
      </c>
      <c r="B237" s="231" t="s">
        <v>432</v>
      </c>
      <c r="C237" s="215">
        <f t="shared" si="53"/>
        <v>833</v>
      </c>
      <c r="D237" s="215">
        <f t="shared" si="52"/>
        <v>696</v>
      </c>
      <c r="E237" s="215">
        <f t="shared" si="52"/>
        <v>137</v>
      </c>
      <c r="F237" s="215">
        <f t="shared" si="50"/>
        <v>0</v>
      </c>
      <c r="G237" s="215">
        <v>0</v>
      </c>
      <c r="H237" s="215">
        <v>0</v>
      </c>
      <c r="I237" s="215">
        <f t="shared" si="51"/>
        <v>833</v>
      </c>
      <c r="J237" s="215">
        <v>696</v>
      </c>
      <c r="K237" s="215">
        <v>137</v>
      </c>
      <c r="L237" s="215">
        <f t="shared" si="46"/>
        <v>0</v>
      </c>
      <c r="M237" s="215">
        <v>0</v>
      </c>
      <c r="N237" s="215">
        <v>0</v>
      </c>
      <c r="O237" s="215">
        <f t="shared" si="48"/>
        <v>833</v>
      </c>
      <c r="P237" s="215">
        <f t="shared" si="47"/>
        <v>696</v>
      </c>
      <c r="Q237" s="215">
        <f t="shared" si="47"/>
        <v>137</v>
      </c>
      <c r="R237" s="216">
        <f t="shared" si="49"/>
        <v>0</v>
      </c>
      <c r="S237" s="216">
        <f t="shared" si="49"/>
        <v>0</v>
      </c>
      <c r="T237" s="216">
        <f t="shared" si="49"/>
        <v>0</v>
      </c>
      <c r="U237" s="220"/>
      <c r="V237" s="221"/>
    </row>
    <row r="238" spans="1:24" s="218" customFormat="1" ht="20.25" hidden="1" customHeight="1">
      <c r="A238" s="228" t="s">
        <v>42</v>
      </c>
      <c r="B238" s="231" t="s">
        <v>433</v>
      </c>
      <c r="C238" s="215">
        <f t="shared" si="53"/>
        <v>833</v>
      </c>
      <c r="D238" s="215">
        <f t="shared" si="52"/>
        <v>696</v>
      </c>
      <c r="E238" s="215">
        <f t="shared" si="52"/>
        <v>137</v>
      </c>
      <c r="F238" s="215">
        <f t="shared" si="50"/>
        <v>0</v>
      </c>
      <c r="G238" s="215">
        <v>0</v>
      </c>
      <c r="H238" s="215">
        <v>0</v>
      </c>
      <c r="I238" s="215">
        <f t="shared" si="51"/>
        <v>833</v>
      </c>
      <c r="J238" s="215">
        <v>696</v>
      </c>
      <c r="K238" s="215">
        <v>137</v>
      </c>
      <c r="L238" s="215">
        <f t="shared" si="46"/>
        <v>0</v>
      </c>
      <c r="M238" s="215">
        <v>0</v>
      </c>
      <c r="N238" s="215">
        <v>0</v>
      </c>
      <c r="O238" s="215">
        <f t="shared" si="48"/>
        <v>833</v>
      </c>
      <c r="P238" s="215">
        <f t="shared" si="47"/>
        <v>696</v>
      </c>
      <c r="Q238" s="215">
        <f t="shared" si="47"/>
        <v>137</v>
      </c>
      <c r="R238" s="216">
        <f t="shared" si="49"/>
        <v>0</v>
      </c>
      <c r="S238" s="216">
        <f t="shared" si="49"/>
        <v>0</v>
      </c>
      <c r="T238" s="216">
        <f t="shared" si="49"/>
        <v>0</v>
      </c>
      <c r="U238" s="220"/>
      <c r="V238" s="221"/>
    </row>
    <row r="239" spans="1:24" s="218" customFormat="1" ht="20.25" hidden="1" customHeight="1">
      <c r="A239" s="228" t="s">
        <v>42</v>
      </c>
      <c r="B239" s="231" t="s">
        <v>434</v>
      </c>
      <c r="C239" s="215">
        <f t="shared" si="53"/>
        <v>833</v>
      </c>
      <c r="D239" s="215">
        <f t="shared" si="52"/>
        <v>696</v>
      </c>
      <c r="E239" s="215">
        <f t="shared" si="52"/>
        <v>137</v>
      </c>
      <c r="F239" s="215">
        <f t="shared" si="50"/>
        <v>0</v>
      </c>
      <c r="G239" s="215">
        <v>0</v>
      </c>
      <c r="H239" s="215">
        <v>0</v>
      </c>
      <c r="I239" s="215">
        <f t="shared" si="51"/>
        <v>833</v>
      </c>
      <c r="J239" s="215">
        <v>696</v>
      </c>
      <c r="K239" s="215">
        <v>137</v>
      </c>
      <c r="L239" s="215">
        <f t="shared" si="46"/>
        <v>0</v>
      </c>
      <c r="M239" s="215">
        <v>0</v>
      </c>
      <c r="N239" s="215">
        <v>0</v>
      </c>
      <c r="O239" s="215">
        <f t="shared" si="48"/>
        <v>833</v>
      </c>
      <c r="P239" s="215">
        <f t="shared" si="47"/>
        <v>696</v>
      </c>
      <c r="Q239" s="215">
        <f t="shared" si="47"/>
        <v>137</v>
      </c>
      <c r="R239" s="216">
        <f t="shared" si="49"/>
        <v>0</v>
      </c>
      <c r="S239" s="216">
        <f t="shared" si="49"/>
        <v>0</v>
      </c>
      <c r="T239" s="216">
        <f t="shared" si="49"/>
        <v>0</v>
      </c>
      <c r="U239" s="220"/>
      <c r="V239" s="221"/>
    </row>
    <row r="240" spans="1:24" s="218" customFormat="1" ht="20.25" hidden="1" customHeight="1">
      <c r="A240" s="228" t="s">
        <v>42</v>
      </c>
      <c r="B240" s="231" t="s">
        <v>435</v>
      </c>
      <c r="C240" s="215">
        <f t="shared" si="53"/>
        <v>2937</v>
      </c>
      <c r="D240" s="215">
        <f t="shared" si="52"/>
        <v>2800</v>
      </c>
      <c r="E240" s="215">
        <f t="shared" si="52"/>
        <v>137</v>
      </c>
      <c r="F240" s="215">
        <f t="shared" si="50"/>
        <v>0</v>
      </c>
      <c r="G240" s="215">
        <v>0</v>
      </c>
      <c r="H240" s="215">
        <v>0</v>
      </c>
      <c r="I240" s="215">
        <f t="shared" si="51"/>
        <v>2937</v>
      </c>
      <c r="J240" s="215">
        <v>2800</v>
      </c>
      <c r="K240" s="215">
        <v>137</v>
      </c>
      <c r="L240" s="215">
        <f t="shared" si="46"/>
        <v>0</v>
      </c>
      <c r="M240" s="215">
        <v>0</v>
      </c>
      <c r="N240" s="215">
        <v>0</v>
      </c>
      <c r="O240" s="215">
        <f t="shared" si="48"/>
        <v>2937</v>
      </c>
      <c r="P240" s="215">
        <f t="shared" si="47"/>
        <v>2800</v>
      </c>
      <c r="Q240" s="215">
        <f t="shared" si="47"/>
        <v>137</v>
      </c>
      <c r="R240" s="216">
        <f t="shared" si="49"/>
        <v>0</v>
      </c>
      <c r="S240" s="216">
        <f t="shared" si="49"/>
        <v>0</v>
      </c>
      <c r="T240" s="216">
        <f t="shared" si="49"/>
        <v>0</v>
      </c>
      <c r="U240" s="220"/>
      <c r="V240" s="221"/>
    </row>
    <row r="241" spans="1:24" s="218" customFormat="1" ht="20.25" hidden="1" customHeight="1">
      <c r="A241" s="228" t="s">
        <v>42</v>
      </c>
      <c r="B241" s="231" t="s">
        <v>436</v>
      </c>
      <c r="C241" s="215">
        <f t="shared" si="53"/>
        <v>2937</v>
      </c>
      <c r="D241" s="215">
        <f t="shared" si="52"/>
        <v>2800</v>
      </c>
      <c r="E241" s="215">
        <f t="shared" si="52"/>
        <v>137</v>
      </c>
      <c r="F241" s="215">
        <f t="shared" si="50"/>
        <v>0</v>
      </c>
      <c r="G241" s="215">
        <v>0</v>
      </c>
      <c r="H241" s="215">
        <v>0</v>
      </c>
      <c r="I241" s="215">
        <f t="shared" si="51"/>
        <v>2937</v>
      </c>
      <c r="J241" s="215">
        <v>2800</v>
      </c>
      <c r="K241" s="215">
        <v>137</v>
      </c>
      <c r="L241" s="215">
        <f t="shared" si="46"/>
        <v>0</v>
      </c>
      <c r="M241" s="215">
        <v>0</v>
      </c>
      <c r="N241" s="215">
        <v>0</v>
      </c>
      <c r="O241" s="215">
        <f t="shared" si="48"/>
        <v>2937</v>
      </c>
      <c r="P241" s="215">
        <f t="shared" si="47"/>
        <v>2800</v>
      </c>
      <c r="Q241" s="215">
        <f t="shared" si="47"/>
        <v>137</v>
      </c>
      <c r="R241" s="216">
        <f t="shared" si="49"/>
        <v>0</v>
      </c>
      <c r="S241" s="216">
        <f t="shared" si="49"/>
        <v>0</v>
      </c>
      <c r="T241" s="216">
        <f t="shared" si="49"/>
        <v>0</v>
      </c>
      <c r="U241" s="220"/>
      <c r="V241" s="221"/>
    </row>
    <row r="242" spans="1:24" s="218" customFormat="1" ht="20.25" hidden="1" customHeight="1">
      <c r="A242" s="228" t="s">
        <v>42</v>
      </c>
      <c r="B242" s="231" t="s">
        <v>437</v>
      </c>
      <c r="C242" s="215">
        <f t="shared" si="53"/>
        <v>833</v>
      </c>
      <c r="D242" s="215">
        <f t="shared" si="52"/>
        <v>696</v>
      </c>
      <c r="E242" s="215">
        <f t="shared" si="52"/>
        <v>137</v>
      </c>
      <c r="F242" s="215">
        <f t="shared" si="50"/>
        <v>0</v>
      </c>
      <c r="G242" s="215">
        <v>0</v>
      </c>
      <c r="H242" s="215">
        <v>0</v>
      </c>
      <c r="I242" s="215">
        <f t="shared" si="51"/>
        <v>833</v>
      </c>
      <c r="J242" s="215">
        <v>696</v>
      </c>
      <c r="K242" s="215">
        <v>137</v>
      </c>
      <c r="L242" s="215">
        <f t="shared" si="46"/>
        <v>0</v>
      </c>
      <c r="M242" s="215">
        <v>0</v>
      </c>
      <c r="N242" s="215">
        <v>0</v>
      </c>
      <c r="O242" s="215">
        <f t="shared" si="48"/>
        <v>833</v>
      </c>
      <c r="P242" s="215">
        <f t="shared" si="47"/>
        <v>696</v>
      </c>
      <c r="Q242" s="215">
        <f t="shared" si="47"/>
        <v>137</v>
      </c>
      <c r="R242" s="216">
        <f t="shared" si="49"/>
        <v>0</v>
      </c>
      <c r="S242" s="216">
        <f t="shared" si="49"/>
        <v>0</v>
      </c>
      <c r="T242" s="216">
        <f t="shared" si="49"/>
        <v>0</v>
      </c>
      <c r="U242" s="220"/>
      <c r="V242" s="221"/>
    </row>
    <row r="243" spans="1:24" s="218" customFormat="1" ht="20.25" hidden="1" customHeight="1">
      <c r="A243" s="228" t="s">
        <v>42</v>
      </c>
      <c r="B243" s="231" t="s">
        <v>438</v>
      </c>
      <c r="C243" s="215">
        <f t="shared" si="53"/>
        <v>833</v>
      </c>
      <c r="D243" s="215">
        <f t="shared" si="52"/>
        <v>696</v>
      </c>
      <c r="E243" s="215">
        <f t="shared" si="52"/>
        <v>137</v>
      </c>
      <c r="F243" s="215">
        <f t="shared" si="50"/>
        <v>0</v>
      </c>
      <c r="G243" s="215">
        <v>0</v>
      </c>
      <c r="H243" s="215">
        <v>0</v>
      </c>
      <c r="I243" s="215">
        <f t="shared" si="51"/>
        <v>833</v>
      </c>
      <c r="J243" s="215">
        <v>696</v>
      </c>
      <c r="K243" s="215">
        <v>137</v>
      </c>
      <c r="L243" s="215">
        <f t="shared" si="46"/>
        <v>0</v>
      </c>
      <c r="M243" s="215">
        <v>0</v>
      </c>
      <c r="N243" s="215">
        <v>0</v>
      </c>
      <c r="O243" s="215">
        <f t="shared" si="48"/>
        <v>833</v>
      </c>
      <c r="P243" s="215">
        <f t="shared" si="47"/>
        <v>696</v>
      </c>
      <c r="Q243" s="215">
        <f t="shared" si="47"/>
        <v>137</v>
      </c>
      <c r="R243" s="216">
        <f t="shared" si="49"/>
        <v>0</v>
      </c>
      <c r="S243" s="216">
        <f t="shared" si="49"/>
        <v>0</v>
      </c>
      <c r="T243" s="216">
        <f t="shared" si="49"/>
        <v>0</v>
      </c>
      <c r="U243" s="220"/>
      <c r="V243" s="221"/>
    </row>
    <row r="244" spans="1:24" s="218" customFormat="1" ht="20.25" hidden="1" customHeight="1">
      <c r="A244" s="228" t="s">
        <v>42</v>
      </c>
      <c r="B244" s="231" t="s">
        <v>439</v>
      </c>
      <c r="C244" s="215">
        <f t="shared" si="53"/>
        <v>833</v>
      </c>
      <c r="D244" s="215">
        <f t="shared" si="52"/>
        <v>696</v>
      </c>
      <c r="E244" s="215">
        <f t="shared" si="52"/>
        <v>137</v>
      </c>
      <c r="F244" s="215">
        <f t="shared" si="50"/>
        <v>0</v>
      </c>
      <c r="G244" s="215">
        <v>0</v>
      </c>
      <c r="H244" s="215">
        <v>0</v>
      </c>
      <c r="I244" s="215">
        <f t="shared" si="51"/>
        <v>833</v>
      </c>
      <c r="J244" s="215">
        <v>696</v>
      </c>
      <c r="K244" s="215">
        <v>137</v>
      </c>
      <c r="L244" s="215">
        <f t="shared" si="46"/>
        <v>0</v>
      </c>
      <c r="M244" s="215">
        <v>0</v>
      </c>
      <c r="N244" s="215">
        <v>0</v>
      </c>
      <c r="O244" s="215">
        <f t="shared" si="48"/>
        <v>833</v>
      </c>
      <c r="P244" s="215">
        <f t="shared" si="47"/>
        <v>696</v>
      </c>
      <c r="Q244" s="215">
        <f t="shared" si="47"/>
        <v>137</v>
      </c>
      <c r="R244" s="216">
        <f t="shared" si="49"/>
        <v>0</v>
      </c>
      <c r="S244" s="216">
        <f t="shared" si="49"/>
        <v>0</v>
      </c>
      <c r="T244" s="216">
        <f t="shared" si="49"/>
        <v>0</v>
      </c>
      <c r="U244" s="220"/>
      <c r="V244" s="221"/>
    </row>
    <row r="245" spans="1:24" s="218" customFormat="1" ht="20.25" hidden="1" customHeight="1">
      <c r="A245" s="228" t="s">
        <v>42</v>
      </c>
      <c r="B245" s="231" t="s">
        <v>440</v>
      </c>
      <c r="C245" s="215">
        <f t="shared" si="53"/>
        <v>833</v>
      </c>
      <c r="D245" s="215">
        <f t="shared" si="52"/>
        <v>696</v>
      </c>
      <c r="E245" s="215">
        <f t="shared" si="52"/>
        <v>137</v>
      </c>
      <c r="F245" s="215">
        <f t="shared" si="50"/>
        <v>0</v>
      </c>
      <c r="G245" s="215">
        <v>0</v>
      </c>
      <c r="H245" s="215">
        <v>0</v>
      </c>
      <c r="I245" s="215">
        <f t="shared" si="51"/>
        <v>833</v>
      </c>
      <c r="J245" s="215">
        <v>696</v>
      </c>
      <c r="K245" s="215">
        <v>137</v>
      </c>
      <c r="L245" s="215">
        <f t="shared" si="46"/>
        <v>0</v>
      </c>
      <c r="M245" s="215">
        <v>0</v>
      </c>
      <c r="N245" s="215">
        <v>0</v>
      </c>
      <c r="O245" s="215">
        <f t="shared" si="48"/>
        <v>833</v>
      </c>
      <c r="P245" s="215">
        <f t="shared" si="47"/>
        <v>696</v>
      </c>
      <c r="Q245" s="215">
        <f t="shared" si="47"/>
        <v>137</v>
      </c>
      <c r="R245" s="216">
        <f t="shared" si="49"/>
        <v>0</v>
      </c>
      <c r="S245" s="216">
        <f t="shared" si="49"/>
        <v>0</v>
      </c>
      <c r="T245" s="216">
        <f t="shared" si="49"/>
        <v>0</v>
      </c>
      <c r="U245" s="220"/>
      <c r="V245" s="221"/>
    </row>
    <row r="246" spans="1:24" s="218" customFormat="1" ht="20.25" hidden="1" customHeight="1">
      <c r="A246" s="228" t="s">
        <v>42</v>
      </c>
      <c r="B246" s="231" t="s">
        <v>441</v>
      </c>
      <c r="C246" s="215">
        <f t="shared" si="53"/>
        <v>1160</v>
      </c>
      <c r="D246" s="215">
        <f t="shared" si="52"/>
        <v>900</v>
      </c>
      <c r="E246" s="215">
        <f t="shared" si="52"/>
        <v>260</v>
      </c>
      <c r="F246" s="215">
        <f t="shared" si="50"/>
        <v>0</v>
      </c>
      <c r="G246" s="215">
        <v>0</v>
      </c>
      <c r="H246" s="215">
        <v>0</v>
      </c>
      <c r="I246" s="215">
        <f t="shared" si="51"/>
        <v>1160</v>
      </c>
      <c r="J246" s="215">
        <v>900</v>
      </c>
      <c r="K246" s="215">
        <v>260</v>
      </c>
      <c r="L246" s="215">
        <f t="shared" si="46"/>
        <v>900</v>
      </c>
      <c r="M246" s="215">
        <v>900</v>
      </c>
      <c r="N246" s="215">
        <v>0</v>
      </c>
      <c r="O246" s="215">
        <f t="shared" si="48"/>
        <v>260</v>
      </c>
      <c r="P246" s="215">
        <f t="shared" si="47"/>
        <v>0</v>
      </c>
      <c r="Q246" s="215">
        <f t="shared" si="47"/>
        <v>260</v>
      </c>
      <c r="R246" s="216">
        <f t="shared" si="49"/>
        <v>0.77586206896551724</v>
      </c>
      <c r="S246" s="216">
        <f t="shared" si="49"/>
        <v>1</v>
      </c>
      <c r="T246" s="216">
        <f t="shared" si="49"/>
        <v>0</v>
      </c>
      <c r="U246" s="220"/>
      <c r="V246" s="221"/>
    </row>
    <row r="247" spans="1:24" s="218" customFormat="1" ht="20.25" hidden="1" customHeight="1">
      <c r="A247" s="228" t="s">
        <v>42</v>
      </c>
      <c r="B247" s="231" t="s">
        <v>442</v>
      </c>
      <c r="C247" s="215">
        <f t="shared" si="53"/>
        <v>833</v>
      </c>
      <c r="D247" s="215">
        <f t="shared" si="52"/>
        <v>696</v>
      </c>
      <c r="E247" s="215">
        <f t="shared" si="52"/>
        <v>137</v>
      </c>
      <c r="F247" s="215">
        <f t="shared" si="50"/>
        <v>0</v>
      </c>
      <c r="G247" s="215">
        <v>0</v>
      </c>
      <c r="H247" s="215">
        <v>0</v>
      </c>
      <c r="I247" s="215">
        <f t="shared" si="51"/>
        <v>833</v>
      </c>
      <c r="J247" s="215">
        <v>696</v>
      </c>
      <c r="K247" s="215">
        <v>137</v>
      </c>
      <c r="L247" s="215">
        <f t="shared" si="46"/>
        <v>250</v>
      </c>
      <c r="M247" s="215">
        <v>250</v>
      </c>
      <c r="N247" s="215">
        <v>0</v>
      </c>
      <c r="O247" s="215">
        <f t="shared" si="48"/>
        <v>583</v>
      </c>
      <c r="P247" s="215">
        <f t="shared" si="47"/>
        <v>446</v>
      </c>
      <c r="Q247" s="215">
        <f t="shared" si="47"/>
        <v>137</v>
      </c>
      <c r="R247" s="216">
        <f t="shared" si="49"/>
        <v>0.30012004801920766</v>
      </c>
      <c r="S247" s="216">
        <f t="shared" si="49"/>
        <v>0.35919540229885055</v>
      </c>
      <c r="T247" s="216">
        <f t="shared" si="49"/>
        <v>0</v>
      </c>
      <c r="U247" s="220"/>
      <c r="V247" s="221"/>
    </row>
    <row r="248" spans="1:24" s="218" customFormat="1" ht="20.25" hidden="1" customHeight="1">
      <c r="A248" s="228" t="s">
        <v>42</v>
      </c>
      <c r="B248" s="231" t="s">
        <v>443</v>
      </c>
      <c r="C248" s="215">
        <f t="shared" si="53"/>
        <v>833</v>
      </c>
      <c r="D248" s="215">
        <f t="shared" si="52"/>
        <v>696</v>
      </c>
      <c r="E248" s="215">
        <f t="shared" si="52"/>
        <v>137</v>
      </c>
      <c r="F248" s="215">
        <f t="shared" si="50"/>
        <v>0</v>
      </c>
      <c r="G248" s="215">
        <v>0</v>
      </c>
      <c r="H248" s="215">
        <v>0</v>
      </c>
      <c r="I248" s="215">
        <f t="shared" si="51"/>
        <v>833</v>
      </c>
      <c r="J248" s="215">
        <v>696</v>
      </c>
      <c r="K248" s="215">
        <v>137</v>
      </c>
      <c r="L248" s="215">
        <f t="shared" si="46"/>
        <v>0</v>
      </c>
      <c r="M248" s="215">
        <v>0</v>
      </c>
      <c r="N248" s="215">
        <v>0</v>
      </c>
      <c r="O248" s="215">
        <f t="shared" si="48"/>
        <v>833</v>
      </c>
      <c r="P248" s="215">
        <f t="shared" si="47"/>
        <v>696</v>
      </c>
      <c r="Q248" s="215">
        <f t="shared" si="47"/>
        <v>137</v>
      </c>
      <c r="R248" s="216">
        <f t="shared" si="49"/>
        <v>0</v>
      </c>
      <c r="S248" s="216">
        <f t="shared" si="49"/>
        <v>0</v>
      </c>
      <c r="T248" s="216">
        <f t="shared" si="49"/>
        <v>0</v>
      </c>
      <c r="U248" s="220"/>
      <c r="V248" s="221"/>
    </row>
    <row r="249" spans="1:24" s="218" customFormat="1" ht="20.25" hidden="1" customHeight="1">
      <c r="A249" s="228" t="s">
        <v>42</v>
      </c>
      <c r="B249" s="231" t="s">
        <v>444</v>
      </c>
      <c r="C249" s="215">
        <f t="shared" si="53"/>
        <v>833</v>
      </c>
      <c r="D249" s="215">
        <f t="shared" si="52"/>
        <v>696</v>
      </c>
      <c r="E249" s="215">
        <f t="shared" si="52"/>
        <v>137</v>
      </c>
      <c r="F249" s="215">
        <f t="shared" si="50"/>
        <v>0</v>
      </c>
      <c r="G249" s="215">
        <v>0</v>
      </c>
      <c r="H249" s="215">
        <v>0</v>
      </c>
      <c r="I249" s="215">
        <f t="shared" si="51"/>
        <v>833</v>
      </c>
      <c r="J249" s="215">
        <v>696</v>
      </c>
      <c r="K249" s="215">
        <v>137</v>
      </c>
      <c r="L249" s="215">
        <f t="shared" si="46"/>
        <v>640.62</v>
      </c>
      <c r="M249" s="215">
        <v>633.62</v>
      </c>
      <c r="N249" s="215">
        <v>7</v>
      </c>
      <c r="O249" s="215">
        <f t="shared" si="48"/>
        <v>192.38</v>
      </c>
      <c r="P249" s="215">
        <f t="shared" si="47"/>
        <v>62.379999999999995</v>
      </c>
      <c r="Q249" s="215">
        <f t="shared" si="47"/>
        <v>130</v>
      </c>
      <c r="R249" s="216">
        <f t="shared" si="49"/>
        <v>0.76905162064825927</v>
      </c>
      <c r="S249" s="216">
        <f t="shared" si="49"/>
        <v>0.9103735632183908</v>
      </c>
      <c r="T249" s="216">
        <f t="shared" si="49"/>
        <v>5.1094890510948905E-2</v>
      </c>
      <c r="U249" s="220"/>
      <c r="V249" s="221"/>
    </row>
    <row r="250" spans="1:24" s="218" customFormat="1" ht="20.25" hidden="1" customHeight="1">
      <c r="A250" s="228" t="s">
        <v>42</v>
      </c>
      <c r="B250" s="231" t="s">
        <v>445</v>
      </c>
      <c r="C250" s="215">
        <f t="shared" si="53"/>
        <v>1333</v>
      </c>
      <c r="D250" s="215">
        <f t="shared" si="52"/>
        <v>1196</v>
      </c>
      <c r="E250" s="215">
        <f t="shared" si="52"/>
        <v>137</v>
      </c>
      <c r="F250" s="215">
        <f t="shared" si="50"/>
        <v>0</v>
      </c>
      <c r="G250" s="215">
        <v>0</v>
      </c>
      <c r="H250" s="215">
        <v>0</v>
      </c>
      <c r="I250" s="215">
        <f t="shared" si="51"/>
        <v>1333</v>
      </c>
      <c r="J250" s="215">
        <v>1196</v>
      </c>
      <c r="K250" s="215">
        <v>137</v>
      </c>
      <c r="L250" s="215">
        <f t="shared" si="46"/>
        <v>0</v>
      </c>
      <c r="M250" s="215">
        <v>0</v>
      </c>
      <c r="N250" s="215">
        <v>0</v>
      </c>
      <c r="O250" s="215">
        <f t="shared" si="48"/>
        <v>1333</v>
      </c>
      <c r="P250" s="215">
        <f t="shared" si="47"/>
        <v>1196</v>
      </c>
      <c r="Q250" s="215">
        <f t="shared" si="47"/>
        <v>137</v>
      </c>
      <c r="R250" s="216">
        <f t="shared" si="49"/>
        <v>0</v>
      </c>
      <c r="S250" s="216">
        <f t="shared" si="49"/>
        <v>0</v>
      </c>
      <c r="T250" s="216">
        <f t="shared" si="49"/>
        <v>0</v>
      </c>
      <c r="U250" s="220"/>
      <c r="V250" s="221"/>
    </row>
    <row r="251" spans="1:24" s="218" customFormat="1" ht="20.25" hidden="1" customHeight="1">
      <c r="A251" s="228" t="s">
        <v>42</v>
      </c>
      <c r="B251" s="231" t="s">
        <v>446</v>
      </c>
      <c r="C251" s="215">
        <f t="shared" si="53"/>
        <v>1160</v>
      </c>
      <c r="D251" s="215">
        <f t="shared" si="52"/>
        <v>900</v>
      </c>
      <c r="E251" s="215">
        <f t="shared" si="52"/>
        <v>260</v>
      </c>
      <c r="F251" s="215">
        <f t="shared" si="50"/>
        <v>0</v>
      </c>
      <c r="G251" s="215">
        <v>0</v>
      </c>
      <c r="H251" s="215">
        <v>0</v>
      </c>
      <c r="I251" s="215">
        <f t="shared" si="51"/>
        <v>1160</v>
      </c>
      <c r="J251" s="215">
        <v>900</v>
      </c>
      <c r="K251" s="215">
        <v>260</v>
      </c>
      <c r="L251" s="215">
        <f t="shared" si="46"/>
        <v>0</v>
      </c>
      <c r="M251" s="215">
        <v>0</v>
      </c>
      <c r="N251" s="215">
        <v>0</v>
      </c>
      <c r="O251" s="215">
        <f t="shared" si="48"/>
        <v>1160</v>
      </c>
      <c r="P251" s="215">
        <f t="shared" si="47"/>
        <v>900</v>
      </c>
      <c r="Q251" s="215">
        <f t="shared" si="47"/>
        <v>260</v>
      </c>
      <c r="R251" s="216">
        <f t="shared" si="49"/>
        <v>0</v>
      </c>
      <c r="S251" s="216">
        <f t="shared" si="49"/>
        <v>0</v>
      </c>
      <c r="T251" s="216">
        <f t="shared" si="49"/>
        <v>0</v>
      </c>
      <c r="U251" s="220"/>
      <c r="V251" s="221"/>
    </row>
    <row r="252" spans="1:24" s="230" customFormat="1" ht="20.25" customHeight="1">
      <c r="A252" s="228">
        <v>11</v>
      </c>
      <c r="B252" s="231" t="s">
        <v>78</v>
      </c>
      <c r="C252" s="225">
        <f>SUM(C253:C254)</f>
        <v>1236</v>
      </c>
      <c r="D252" s="225">
        <f t="shared" ref="D252:Q252" si="55">SUM(D253:D254)</f>
        <v>696</v>
      </c>
      <c r="E252" s="225">
        <f t="shared" si="55"/>
        <v>540</v>
      </c>
      <c r="F252" s="226">
        <f t="shared" si="55"/>
        <v>0</v>
      </c>
      <c r="G252" s="226">
        <f t="shared" si="55"/>
        <v>0</v>
      </c>
      <c r="H252" s="226">
        <f t="shared" si="55"/>
        <v>0</v>
      </c>
      <c r="I252" s="226">
        <f t="shared" si="55"/>
        <v>1236</v>
      </c>
      <c r="J252" s="226">
        <f t="shared" si="55"/>
        <v>696</v>
      </c>
      <c r="K252" s="226">
        <f t="shared" si="55"/>
        <v>540</v>
      </c>
      <c r="L252" s="225">
        <f t="shared" si="55"/>
        <v>340</v>
      </c>
      <c r="M252" s="225">
        <f t="shared" si="55"/>
        <v>220</v>
      </c>
      <c r="N252" s="225">
        <f t="shared" si="55"/>
        <v>120</v>
      </c>
      <c r="O252" s="225">
        <f t="shared" si="55"/>
        <v>896</v>
      </c>
      <c r="P252" s="225">
        <f t="shared" si="55"/>
        <v>476</v>
      </c>
      <c r="Q252" s="225">
        <f t="shared" si="55"/>
        <v>420</v>
      </c>
      <c r="R252" s="227">
        <f t="shared" si="49"/>
        <v>0.27508090614886732</v>
      </c>
      <c r="S252" s="227">
        <f t="shared" si="49"/>
        <v>0.31609195402298851</v>
      </c>
      <c r="T252" s="227">
        <f t="shared" si="49"/>
        <v>0.22222222222222221</v>
      </c>
      <c r="U252" s="228"/>
      <c r="V252" s="205" t="s">
        <v>1</v>
      </c>
      <c r="W252" s="229"/>
      <c r="X252" s="229"/>
    </row>
    <row r="253" spans="1:24" s="218" customFormat="1" ht="20.25" hidden="1" customHeight="1">
      <c r="A253" s="228" t="s">
        <v>42</v>
      </c>
      <c r="B253" s="231" t="s">
        <v>242</v>
      </c>
      <c r="C253" s="215">
        <f t="shared" si="53"/>
        <v>410</v>
      </c>
      <c r="D253" s="215">
        <f t="shared" si="52"/>
        <v>0</v>
      </c>
      <c r="E253" s="215">
        <f t="shared" si="52"/>
        <v>410</v>
      </c>
      <c r="F253" s="215">
        <f t="shared" si="50"/>
        <v>0</v>
      </c>
      <c r="G253" s="215">
        <v>0</v>
      </c>
      <c r="H253" s="215">
        <v>0</v>
      </c>
      <c r="I253" s="215">
        <f t="shared" si="51"/>
        <v>410</v>
      </c>
      <c r="J253" s="215">
        <v>0</v>
      </c>
      <c r="K253" s="215">
        <v>410</v>
      </c>
      <c r="L253" s="215">
        <f t="shared" si="46"/>
        <v>0</v>
      </c>
      <c r="M253" s="215">
        <v>0</v>
      </c>
      <c r="N253" s="215">
        <v>0</v>
      </c>
      <c r="O253" s="215">
        <f t="shared" si="48"/>
        <v>410</v>
      </c>
      <c r="P253" s="215">
        <f t="shared" si="47"/>
        <v>0</v>
      </c>
      <c r="Q253" s="215">
        <f t="shared" si="47"/>
        <v>410</v>
      </c>
      <c r="R253" s="216">
        <f t="shared" si="49"/>
        <v>0</v>
      </c>
      <c r="S253" s="216" t="e">
        <f t="shared" si="49"/>
        <v>#DIV/0!</v>
      </c>
      <c r="T253" s="216">
        <f t="shared" si="49"/>
        <v>0</v>
      </c>
      <c r="U253" s="220"/>
      <c r="V253" s="221"/>
      <c r="W253" s="232"/>
      <c r="X253" s="232"/>
    </row>
    <row r="254" spans="1:24" s="218" customFormat="1" ht="20.25" hidden="1" customHeight="1">
      <c r="A254" s="228" t="s">
        <v>42</v>
      </c>
      <c r="B254" s="231" t="s">
        <v>447</v>
      </c>
      <c r="C254" s="215">
        <f t="shared" si="53"/>
        <v>826</v>
      </c>
      <c r="D254" s="215">
        <f t="shared" si="52"/>
        <v>696</v>
      </c>
      <c r="E254" s="215">
        <f t="shared" si="52"/>
        <v>130</v>
      </c>
      <c r="F254" s="215">
        <f t="shared" si="50"/>
        <v>0</v>
      </c>
      <c r="G254" s="215">
        <v>0</v>
      </c>
      <c r="H254" s="215">
        <v>0</v>
      </c>
      <c r="I254" s="215">
        <f t="shared" si="51"/>
        <v>826</v>
      </c>
      <c r="J254" s="215">
        <v>696</v>
      </c>
      <c r="K254" s="215">
        <v>130</v>
      </c>
      <c r="L254" s="215">
        <f t="shared" si="46"/>
        <v>340</v>
      </c>
      <c r="M254" s="215">
        <v>220</v>
      </c>
      <c r="N254" s="215">
        <v>120</v>
      </c>
      <c r="O254" s="215">
        <f t="shared" si="48"/>
        <v>486</v>
      </c>
      <c r="P254" s="215">
        <f t="shared" si="47"/>
        <v>476</v>
      </c>
      <c r="Q254" s="215">
        <f t="shared" si="47"/>
        <v>10</v>
      </c>
      <c r="R254" s="216">
        <f t="shared" si="49"/>
        <v>0.41162227602905571</v>
      </c>
      <c r="S254" s="216">
        <f t="shared" si="49"/>
        <v>0.31609195402298851</v>
      </c>
      <c r="T254" s="216">
        <f t="shared" si="49"/>
        <v>0.92307692307692313</v>
      </c>
      <c r="U254" s="220"/>
      <c r="V254" s="221"/>
    </row>
    <row r="255" spans="1:24" s="230" customFormat="1" ht="20.25" customHeight="1">
      <c r="A255" s="228">
        <v>12</v>
      </c>
      <c r="B255" s="231" t="s">
        <v>80</v>
      </c>
      <c r="C255" s="225">
        <f>SUM(C256:C267)</f>
        <v>29518</v>
      </c>
      <c r="D255" s="225">
        <f t="shared" ref="D255:Q255" si="56">SUM(D256:D267)</f>
        <v>26268</v>
      </c>
      <c r="E255" s="225">
        <f t="shared" si="56"/>
        <v>3250</v>
      </c>
      <c r="F255" s="226">
        <f t="shared" si="56"/>
        <v>0</v>
      </c>
      <c r="G255" s="226">
        <f t="shared" si="56"/>
        <v>0</v>
      </c>
      <c r="H255" s="226">
        <f t="shared" si="56"/>
        <v>0</v>
      </c>
      <c r="I255" s="226">
        <f t="shared" si="56"/>
        <v>29518</v>
      </c>
      <c r="J255" s="226">
        <f t="shared" si="56"/>
        <v>26268</v>
      </c>
      <c r="K255" s="226">
        <f t="shared" si="56"/>
        <v>3250</v>
      </c>
      <c r="L255" s="225">
        <f t="shared" si="56"/>
        <v>5151</v>
      </c>
      <c r="M255" s="225">
        <f t="shared" si="56"/>
        <v>4901</v>
      </c>
      <c r="N255" s="225">
        <f t="shared" si="56"/>
        <v>250</v>
      </c>
      <c r="O255" s="225">
        <f t="shared" si="56"/>
        <v>24367</v>
      </c>
      <c r="P255" s="225">
        <f t="shared" si="56"/>
        <v>21367</v>
      </c>
      <c r="Q255" s="225">
        <f t="shared" si="56"/>
        <v>3000</v>
      </c>
      <c r="R255" s="227">
        <f t="shared" si="49"/>
        <v>0.17450369266210447</v>
      </c>
      <c r="S255" s="227">
        <f t="shared" si="49"/>
        <v>0.18657682351149688</v>
      </c>
      <c r="T255" s="227">
        <f t="shared" si="49"/>
        <v>7.6923076923076927E-2</v>
      </c>
      <c r="U255" s="228"/>
      <c r="V255" s="205" t="s">
        <v>1</v>
      </c>
      <c r="W255" s="229"/>
      <c r="X255" s="229"/>
    </row>
    <row r="256" spans="1:24" s="218" customFormat="1" ht="20.25" hidden="1" customHeight="1">
      <c r="A256" s="228" t="s">
        <v>42</v>
      </c>
      <c r="B256" s="231" t="s">
        <v>242</v>
      </c>
      <c r="C256" s="215">
        <f t="shared" si="53"/>
        <v>14520</v>
      </c>
      <c r="D256" s="215">
        <f t="shared" si="52"/>
        <v>13300</v>
      </c>
      <c r="E256" s="215">
        <f t="shared" si="52"/>
        <v>1220</v>
      </c>
      <c r="F256" s="215">
        <f t="shared" si="50"/>
        <v>0</v>
      </c>
      <c r="G256" s="215">
        <v>0</v>
      </c>
      <c r="H256" s="215">
        <v>0</v>
      </c>
      <c r="I256" s="215">
        <f t="shared" si="51"/>
        <v>14520</v>
      </c>
      <c r="J256" s="215">
        <v>13300</v>
      </c>
      <c r="K256" s="215">
        <v>1220</v>
      </c>
      <c r="L256" s="215">
        <f t="shared" si="46"/>
        <v>0</v>
      </c>
      <c r="M256" s="215">
        <v>0</v>
      </c>
      <c r="N256" s="215">
        <v>0</v>
      </c>
      <c r="O256" s="215">
        <f t="shared" si="48"/>
        <v>14520</v>
      </c>
      <c r="P256" s="215">
        <f t="shared" si="47"/>
        <v>13300</v>
      </c>
      <c r="Q256" s="215">
        <f t="shared" si="47"/>
        <v>1220</v>
      </c>
      <c r="R256" s="216">
        <f t="shared" si="49"/>
        <v>0</v>
      </c>
      <c r="S256" s="216">
        <f t="shared" si="49"/>
        <v>0</v>
      </c>
      <c r="T256" s="216">
        <f t="shared" si="49"/>
        <v>0</v>
      </c>
      <c r="U256" s="220"/>
      <c r="V256" s="221"/>
      <c r="W256" s="232"/>
      <c r="X256" s="232"/>
    </row>
    <row r="257" spans="1:24" s="218" customFormat="1" ht="20.25" hidden="1" customHeight="1">
      <c r="A257" s="228" t="s">
        <v>42</v>
      </c>
      <c r="B257" s="231" t="s">
        <v>448</v>
      </c>
      <c r="C257" s="215">
        <f t="shared" si="53"/>
        <v>2770</v>
      </c>
      <c r="D257" s="215">
        <f t="shared" si="52"/>
        <v>2400</v>
      </c>
      <c r="E257" s="215">
        <f t="shared" si="52"/>
        <v>370</v>
      </c>
      <c r="F257" s="215">
        <f t="shared" si="50"/>
        <v>0</v>
      </c>
      <c r="G257" s="215">
        <v>0</v>
      </c>
      <c r="H257" s="215">
        <v>0</v>
      </c>
      <c r="I257" s="215">
        <f t="shared" si="51"/>
        <v>2770</v>
      </c>
      <c r="J257" s="215">
        <v>2400</v>
      </c>
      <c r="K257" s="215">
        <v>370</v>
      </c>
      <c r="L257" s="215">
        <f t="shared" si="46"/>
        <v>2000</v>
      </c>
      <c r="M257" s="215">
        <v>2000</v>
      </c>
      <c r="N257" s="215">
        <v>0</v>
      </c>
      <c r="O257" s="215">
        <f t="shared" si="48"/>
        <v>770</v>
      </c>
      <c r="P257" s="215">
        <f t="shared" si="47"/>
        <v>400</v>
      </c>
      <c r="Q257" s="215">
        <f t="shared" si="47"/>
        <v>370</v>
      </c>
      <c r="R257" s="216">
        <f t="shared" si="49"/>
        <v>0.72202166064981954</v>
      </c>
      <c r="S257" s="216">
        <f t="shared" si="49"/>
        <v>0.83333333333333337</v>
      </c>
      <c r="T257" s="216">
        <f t="shared" si="49"/>
        <v>0</v>
      </c>
      <c r="U257" s="220"/>
      <c r="V257" s="221"/>
    </row>
    <row r="258" spans="1:24" s="218" customFormat="1" ht="20.25" hidden="1" customHeight="1">
      <c r="A258" s="228" t="s">
        <v>42</v>
      </c>
      <c r="B258" s="231" t="s">
        <v>449</v>
      </c>
      <c r="C258" s="215">
        <f t="shared" si="53"/>
        <v>826</v>
      </c>
      <c r="D258" s="215">
        <f t="shared" si="52"/>
        <v>696</v>
      </c>
      <c r="E258" s="215">
        <f t="shared" si="52"/>
        <v>130</v>
      </c>
      <c r="F258" s="215">
        <f t="shared" si="50"/>
        <v>0</v>
      </c>
      <c r="G258" s="215">
        <v>0</v>
      </c>
      <c r="H258" s="215">
        <v>0</v>
      </c>
      <c r="I258" s="215">
        <f t="shared" si="51"/>
        <v>826</v>
      </c>
      <c r="J258" s="215">
        <v>696</v>
      </c>
      <c r="K258" s="215">
        <v>130</v>
      </c>
      <c r="L258" s="215">
        <f t="shared" si="46"/>
        <v>399</v>
      </c>
      <c r="M258" s="215">
        <v>399</v>
      </c>
      <c r="N258" s="215">
        <v>0</v>
      </c>
      <c r="O258" s="215">
        <f t="shared" si="48"/>
        <v>427</v>
      </c>
      <c r="P258" s="215">
        <f t="shared" si="47"/>
        <v>297</v>
      </c>
      <c r="Q258" s="215">
        <f t="shared" si="47"/>
        <v>130</v>
      </c>
      <c r="R258" s="216">
        <f t="shared" si="49"/>
        <v>0.48305084745762711</v>
      </c>
      <c r="S258" s="216">
        <f t="shared" si="49"/>
        <v>0.57327586206896552</v>
      </c>
      <c r="T258" s="216">
        <f t="shared" si="49"/>
        <v>0</v>
      </c>
      <c r="U258" s="220"/>
      <c r="V258" s="221"/>
    </row>
    <row r="259" spans="1:24" s="218" customFormat="1" ht="20.25" hidden="1" customHeight="1">
      <c r="A259" s="228" t="s">
        <v>42</v>
      </c>
      <c r="B259" s="231" t="s">
        <v>450</v>
      </c>
      <c r="C259" s="215">
        <f t="shared" si="53"/>
        <v>826</v>
      </c>
      <c r="D259" s="215">
        <f t="shared" si="52"/>
        <v>696</v>
      </c>
      <c r="E259" s="215">
        <f t="shared" si="52"/>
        <v>130</v>
      </c>
      <c r="F259" s="215">
        <f t="shared" si="50"/>
        <v>0</v>
      </c>
      <c r="G259" s="215">
        <v>0</v>
      </c>
      <c r="H259" s="215">
        <v>0</v>
      </c>
      <c r="I259" s="215">
        <f t="shared" si="51"/>
        <v>826</v>
      </c>
      <c r="J259" s="215">
        <v>696</v>
      </c>
      <c r="K259" s="215">
        <v>130</v>
      </c>
      <c r="L259" s="215">
        <f t="shared" si="46"/>
        <v>0</v>
      </c>
      <c r="M259" s="215">
        <v>0</v>
      </c>
      <c r="N259" s="215">
        <v>0</v>
      </c>
      <c r="O259" s="215">
        <f t="shared" si="48"/>
        <v>826</v>
      </c>
      <c r="P259" s="215">
        <f t="shared" si="47"/>
        <v>696</v>
      </c>
      <c r="Q259" s="215">
        <f t="shared" si="47"/>
        <v>130</v>
      </c>
      <c r="R259" s="216">
        <f t="shared" si="49"/>
        <v>0</v>
      </c>
      <c r="S259" s="216">
        <f t="shared" si="49"/>
        <v>0</v>
      </c>
      <c r="T259" s="216">
        <f t="shared" si="49"/>
        <v>0</v>
      </c>
      <c r="U259" s="220"/>
      <c r="V259" s="221"/>
    </row>
    <row r="260" spans="1:24" s="218" customFormat="1" ht="20.25" hidden="1" customHeight="1">
      <c r="A260" s="228" t="s">
        <v>42</v>
      </c>
      <c r="B260" s="231" t="s">
        <v>451</v>
      </c>
      <c r="C260" s="215">
        <f t="shared" si="53"/>
        <v>826</v>
      </c>
      <c r="D260" s="215">
        <f t="shared" si="52"/>
        <v>696</v>
      </c>
      <c r="E260" s="215">
        <f t="shared" si="52"/>
        <v>130</v>
      </c>
      <c r="F260" s="215">
        <f t="shared" si="50"/>
        <v>0</v>
      </c>
      <c r="G260" s="215">
        <v>0</v>
      </c>
      <c r="H260" s="215">
        <v>0</v>
      </c>
      <c r="I260" s="215">
        <f t="shared" si="51"/>
        <v>826</v>
      </c>
      <c r="J260" s="215">
        <v>696</v>
      </c>
      <c r="K260" s="215">
        <v>130</v>
      </c>
      <c r="L260" s="215">
        <f t="shared" si="46"/>
        <v>696</v>
      </c>
      <c r="M260" s="215">
        <v>696</v>
      </c>
      <c r="N260" s="215">
        <v>0</v>
      </c>
      <c r="O260" s="215">
        <f t="shared" si="48"/>
        <v>130</v>
      </c>
      <c r="P260" s="215">
        <f t="shared" si="47"/>
        <v>0</v>
      </c>
      <c r="Q260" s="215">
        <f t="shared" si="47"/>
        <v>130</v>
      </c>
      <c r="R260" s="216">
        <f t="shared" si="49"/>
        <v>0.84261501210653755</v>
      </c>
      <c r="S260" s="216">
        <f t="shared" si="49"/>
        <v>1</v>
      </c>
      <c r="T260" s="216">
        <f t="shared" si="49"/>
        <v>0</v>
      </c>
      <c r="U260" s="220"/>
      <c r="V260" s="221"/>
    </row>
    <row r="261" spans="1:24" s="218" customFormat="1" ht="20.25" hidden="1" customHeight="1">
      <c r="A261" s="228" t="s">
        <v>42</v>
      </c>
      <c r="B261" s="231" t="s">
        <v>452</v>
      </c>
      <c r="C261" s="215">
        <f t="shared" si="53"/>
        <v>826</v>
      </c>
      <c r="D261" s="215">
        <f t="shared" si="52"/>
        <v>696</v>
      </c>
      <c r="E261" s="215">
        <f t="shared" si="52"/>
        <v>130</v>
      </c>
      <c r="F261" s="215">
        <f t="shared" si="50"/>
        <v>0</v>
      </c>
      <c r="G261" s="215">
        <v>0</v>
      </c>
      <c r="H261" s="215">
        <v>0</v>
      </c>
      <c r="I261" s="215">
        <f t="shared" si="51"/>
        <v>826</v>
      </c>
      <c r="J261" s="215">
        <v>696</v>
      </c>
      <c r="K261" s="215">
        <v>130</v>
      </c>
      <c r="L261" s="215">
        <f t="shared" si="46"/>
        <v>0</v>
      </c>
      <c r="M261" s="215">
        <v>0</v>
      </c>
      <c r="N261" s="215">
        <v>0</v>
      </c>
      <c r="O261" s="215">
        <f t="shared" si="48"/>
        <v>826</v>
      </c>
      <c r="P261" s="215">
        <f t="shared" si="47"/>
        <v>696</v>
      </c>
      <c r="Q261" s="215">
        <f t="shared" si="47"/>
        <v>130</v>
      </c>
      <c r="R261" s="216">
        <f t="shared" si="49"/>
        <v>0</v>
      </c>
      <c r="S261" s="216">
        <f t="shared" si="49"/>
        <v>0</v>
      </c>
      <c r="T261" s="216">
        <f t="shared" si="49"/>
        <v>0</v>
      </c>
      <c r="U261" s="220"/>
      <c r="V261" s="221"/>
    </row>
    <row r="262" spans="1:24" s="218" customFormat="1" ht="20.25" hidden="1" customHeight="1">
      <c r="A262" s="228" t="s">
        <v>42</v>
      </c>
      <c r="B262" s="231" t="s">
        <v>453</v>
      </c>
      <c r="C262" s="215">
        <f t="shared" si="53"/>
        <v>2026</v>
      </c>
      <c r="D262" s="215">
        <f t="shared" si="52"/>
        <v>1896</v>
      </c>
      <c r="E262" s="215">
        <f t="shared" si="52"/>
        <v>130</v>
      </c>
      <c r="F262" s="215">
        <f t="shared" si="50"/>
        <v>0</v>
      </c>
      <c r="G262" s="215">
        <v>0</v>
      </c>
      <c r="H262" s="215">
        <v>0</v>
      </c>
      <c r="I262" s="215">
        <f t="shared" si="51"/>
        <v>2026</v>
      </c>
      <c r="J262" s="215">
        <v>1896</v>
      </c>
      <c r="K262" s="215">
        <v>130</v>
      </c>
      <c r="L262" s="215">
        <f t="shared" si="46"/>
        <v>0</v>
      </c>
      <c r="M262" s="215">
        <v>0</v>
      </c>
      <c r="N262" s="215">
        <v>0</v>
      </c>
      <c r="O262" s="215">
        <f t="shared" si="48"/>
        <v>2026</v>
      </c>
      <c r="P262" s="215">
        <f t="shared" si="47"/>
        <v>1896</v>
      </c>
      <c r="Q262" s="215">
        <f t="shared" si="47"/>
        <v>130</v>
      </c>
      <c r="R262" s="216">
        <f t="shared" si="49"/>
        <v>0</v>
      </c>
      <c r="S262" s="216">
        <f t="shared" si="49"/>
        <v>0</v>
      </c>
      <c r="T262" s="216">
        <f t="shared" si="49"/>
        <v>0</v>
      </c>
      <c r="U262" s="220"/>
      <c r="V262" s="221"/>
    </row>
    <row r="263" spans="1:24" s="218" customFormat="1" ht="20.25" hidden="1" customHeight="1">
      <c r="A263" s="228" t="s">
        <v>42</v>
      </c>
      <c r="B263" s="231" t="s">
        <v>454</v>
      </c>
      <c r="C263" s="215">
        <f t="shared" si="53"/>
        <v>826</v>
      </c>
      <c r="D263" s="215">
        <f t="shared" si="52"/>
        <v>696</v>
      </c>
      <c r="E263" s="215">
        <f t="shared" si="52"/>
        <v>130</v>
      </c>
      <c r="F263" s="215">
        <f t="shared" si="50"/>
        <v>0</v>
      </c>
      <c r="G263" s="215">
        <v>0</v>
      </c>
      <c r="H263" s="215">
        <v>0</v>
      </c>
      <c r="I263" s="215">
        <f t="shared" si="51"/>
        <v>826</v>
      </c>
      <c r="J263" s="215">
        <v>696</v>
      </c>
      <c r="K263" s="215">
        <v>130</v>
      </c>
      <c r="L263" s="215">
        <f t="shared" si="46"/>
        <v>0</v>
      </c>
      <c r="M263" s="215">
        <v>0</v>
      </c>
      <c r="N263" s="215">
        <v>0</v>
      </c>
      <c r="O263" s="215">
        <f t="shared" si="48"/>
        <v>826</v>
      </c>
      <c r="P263" s="215">
        <f t="shared" si="47"/>
        <v>696</v>
      </c>
      <c r="Q263" s="215">
        <f t="shared" si="47"/>
        <v>130</v>
      </c>
      <c r="R263" s="216">
        <f t="shared" si="49"/>
        <v>0</v>
      </c>
      <c r="S263" s="216">
        <f t="shared" si="49"/>
        <v>0</v>
      </c>
      <c r="T263" s="216">
        <f t="shared" si="49"/>
        <v>0</v>
      </c>
      <c r="U263" s="220"/>
      <c r="V263" s="221"/>
    </row>
    <row r="264" spans="1:24" s="218" customFormat="1" ht="20.25" hidden="1" customHeight="1">
      <c r="A264" s="228" t="s">
        <v>42</v>
      </c>
      <c r="B264" s="231" t="s">
        <v>455</v>
      </c>
      <c r="C264" s="215">
        <f t="shared" si="53"/>
        <v>1566</v>
      </c>
      <c r="D264" s="215">
        <f t="shared" si="52"/>
        <v>1196</v>
      </c>
      <c r="E264" s="215">
        <f t="shared" si="52"/>
        <v>370</v>
      </c>
      <c r="F264" s="215">
        <f t="shared" si="50"/>
        <v>0</v>
      </c>
      <c r="G264" s="215">
        <v>0</v>
      </c>
      <c r="H264" s="215">
        <v>0</v>
      </c>
      <c r="I264" s="215">
        <f t="shared" si="51"/>
        <v>1566</v>
      </c>
      <c r="J264" s="215">
        <v>1196</v>
      </c>
      <c r="K264" s="215">
        <v>370</v>
      </c>
      <c r="L264" s="215">
        <f t="shared" si="46"/>
        <v>0</v>
      </c>
      <c r="M264" s="215">
        <v>0</v>
      </c>
      <c r="N264" s="215">
        <v>0</v>
      </c>
      <c r="O264" s="215">
        <f t="shared" si="48"/>
        <v>1566</v>
      </c>
      <c r="P264" s="215">
        <f t="shared" si="47"/>
        <v>1196</v>
      </c>
      <c r="Q264" s="215">
        <f t="shared" si="47"/>
        <v>370</v>
      </c>
      <c r="R264" s="216">
        <f t="shared" si="49"/>
        <v>0</v>
      </c>
      <c r="S264" s="216">
        <f t="shared" si="49"/>
        <v>0</v>
      </c>
      <c r="T264" s="216">
        <f t="shared" si="49"/>
        <v>0</v>
      </c>
      <c r="U264" s="220"/>
      <c r="V264" s="221"/>
    </row>
    <row r="265" spans="1:24" s="218" customFormat="1" ht="20.25" hidden="1" customHeight="1">
      <c r="A265" s="228" t="s">
        <v>42</v>
      </c>
      <c r="B265" s="231" t="s">
        <v>456</v>
      </c>
      <c r="C265" s="215">
        <f t="shared" si="53"/>
        <v>826</v>
      </c>
      <c r="D265" s="215">
        <f t="shared" si="52"/>
        <v>696</v>
      </c>
      <c r="E265" s="215">
        <f t="shared" si="52"/>
        <v>130</v>
      </c>
      <c r="F265" s="215">
        <f t="shared" si="50"/>
        <v>0</v>
      </c>
      <c r="G265" s="215">
        <v>0</v>
      </c>
      <c r="H265" s="215">
        <v>0</v>
      </c>
      <c r="I265" s="215">
        <f t="shared" si="51"/>
        <v>826</v>
      </c>
      <c r="J265" s="215">
        <v>696</v>
      </c>
      <c r="K265" s="215">
        <v>130</v>
      </c>
      <c r="L265" s="215">
        <f t="shared" si="46"/>
        <v>0</v>
      </c>
      <c r="M265" s="215">
        <v>0</v>
      </c>
      <c r="N265" s="215">
        <v>0</v>
      </c>
      <c r="O265" s="215">
        <f t="shared" si="48"/>
        <v>826</v>
      </c>
      <c r="P265" s="215">
        <f t="shared" si="47"/>
        <v>696</v>
      </c>
      <c r="Q265" s="215">
        <f t="shared" si="47"/>
        <v>130</v>
      </c>
      <c r="R265" s="216">
        <f t="shared" si="49"/>
        <v>0</v>
      </c>
      <c r="S265" s="216">
        <f t="shared" si="49"/>
        <v>0</v>
      </c>
      <c r="T265" s="216">
        <f t="shared" si="49"/>
        <v>0</v>
      </c>
      <c r="U265" s="220"/>
      <c r="V265" s="221"/>
    </row>
    <row r="266" spans="1:24" s="218" customFormat="1" ht="20.25" hidden="1" customHeight="1">
      <c r="A266" s="228" t="s">
        <v>42</v>
      </c>
      <c r="B266" s="231" t="s">
        <v>457</v>
      </c>
      <c r="C266" s="215">
        <f t="shared" si="53"/>
        <v>1650</v>
      </c>
      <c r="D266" s="215">
        <f t="shared" si="52"/>
        <v>1400</v>
      </c>
      <c r="E266" s="215">
        <f t="shared" si="52"/>
        <v>250</v>
      </c>
      <c r="F266" s="215">
        <f t="shared" si="50"/>
        <v>0</v>
      </c>
      <c r="G266" s="215">
        <v>0</v>
      </c>
      <c r="H266" s="215">
        <v>0</v>
      </c>
      <c r="I266" s="215">
        <f t="shared" si="51"/>
        <v>1650</v>
      </c>
      <c r="J266" s="215">
        <v>1400</v>
      </c>
      <c r="K266" s="215">
        <v>250</v>
      </c>
      <c r="L266" s="215">
        <f t="shared" si="46"/>
        <v>350</v>
      </c>
      <c r="M266" s="215">
        <v>100</v>
      </c>
      <c r="N266" s="215">
        <v>250</v>
      </c>
      <c r="O266" s="215">
        <f t="shared" si="48"/>
        <v>1300</v>
      </c>
      <c r="P266" s="215">
        <f t="shared" si="47"/>
        <v>1300</v>
      </c>
      <c r="Q266" s="215">
        <f t="shared" si="47"/>
        <v>0</v>
      </c>
      <c r="R266" s="216">
        <f t="shared" si="49"/>
        <v>0.21212121212121213</v>
      </c>
      <c r="S266" s="216">
        <f t="shared" si="49"/>
        <v>7.1428571428571425E-2</v>
      </c>
      <c r="T266" s="216">
        <f t="shared" si="49"/>
        <v>1</v>
      </c>
      <c r="U266" s="220"/>
      <c r="V266" s="221"/>
    </row>
    <row r="267" spans="1:24" s="218" customFormat="1" ht="20.25" hidden="1" customHeight="1">
      <c r="A267" s="228" t="s">
        <v>42</v>
      </c>
      <c r="B267" s="231" t="s">
        <v>458</v>
      </c>
      <c r="C267" s="215">
        <f t="shared" si="53"/>
        <v>2030</v>
      </c>
      <c r="D267" s="215">
        <f t="shared" si="52"/>
        <v>1900</v>
      </c>
      <c r="E267" s="215">
        <f t="shared" si="52"/>
        <v>130</v>
      </c>
      <c r="F267" s="215">
        <f t="shared" si="50"/>
        <v>0</v>
      </c>
      <c r="G267" s="215">
        <v>0</v>
      </c>
      <c r="H267" s="215">
        <v>0</v>
      </c>
      <c r="I267" s="215">
        <f t="shared" si="51"/>
        <v>2030</v>
      </c>
      <c r="J267" s="215">
        <v>1900</v>
      </c>
      <c r="K267" s="215">
        <v>130</v>
      </c>
      <c r="L267" s="215">
        <f t="shared" si="46"/>
        <v>1706</v>
      </c>
      <c r="M267" s="215">
        <v>1706</v>
      </c>
      <c r="N267" s="215">
        <v>0</v>
      </c>
      <c r="O267" s="215">
        <f t="shared" si="48"/>
        <v>324</v>
      </c>
      <c r="P267" s="215">
        <f t="shared" si="47"/>
        <v>194</v>
      </c>
      <c r="Q267" s="215">
        <f t="shared" si="47"/>
        <v>130</v>
      </c>
      <c r="R267" s="216">
        <f t="shared" si="49"/>
        <v>0.84039408866995069</v>
      </c>
      <c r="S267" s="216">
        <f t="shared" si="49"/>
        <v>0.8978947368421053</v>
      </c>
      <c r="T267" s="216">
        <f t="shared" si="49"/>
        <v>0</v>
      </c>
      <c r="U267" s="220"/>
      <c r="V267" s="221"/>
    </row>
    <row r="268" spans="1:24" s="230" customFormat="1" ht="20.25" customHeight="1">
      <c r="A268" s="228">
        <v>13</v>
      </c>
      <c r="B268" s="231" t="s">
        <v>82</v>
      </c>
      <c r="C268" s="225">
        <f>SUM(C269:C282)</f>
        <v>25506</v>
      </c>
      <c r="D268" s="225">
        <f t="shared" ref="D268:Q268" si="57">SUM(D269:D282)</f>
        <v>21776</v>
      </c>
      <c r="E268" s="225">
        <f t="shared" si="57"/>
        <v>3730</v>
      </c>
      <c r="F268" s="226">
        <f t="shared" si="57"/>
        <v>0</v>
      </c>
      <c r="G268" s="226">
        <f t="shared" si="57"/>
        <v>0</v>
      </c>
      <c r="H268" s="226">
        <f t="shared" si="57"/>
        <v>0</v>
      </c>
      <c r="I268" s="226">
        <f t="shared" si="57"/>
        <v>25506</v>
      </c>
      <c r="J268" s="226">
        <f t="shared" si="57"/>
        <v>21776</v>
      </c>
      <c r="K268" s="226">
        <f t="shared" si="57"/>
        <v>3730</v>
      </c>
      <c r="L268" s="225">
        <f t="shared" si="57"/>
        <v>10190</v>
      </c>
      <c r="M268" s="225">
        <f t="shared" si="57"/>
        <v>9843</v>
      </c>
      <c r="N268" s="225">
        <f t="shared" si="57"/>
        <v>347</v>
      </c>
      <c r="O268" s="225">
        <f t="shared" si="57"/>
        <v>15316</v>
      </c>
      <c r="P268" s="225">
        <f t="shared" si="57"/>
        <v>11933</v>
      </c>
      <c r="Q268" s="225">
        <f t="shared" si="57"/>
        <v>3383</v>
      </c>
      <c r="R268" s="227">
        <f t="shared" si="49"/>
        <v>0.39951383988081235</v>
      </c>
      <c r="S268" s="227">
        <f t="shared" si="49"/>
        <v>0.45201138868479057</v>
      </c>
      <c r="T268" s="227">
        <f t="shared" si="49"/>
        <v>9.3029490616621982E-2</v>
      </c>
      <c r="U268" s="228"/>
      <c r="V268" s="205" t="s">
        <v>1</v>
      </c>
      <c r="W268" s="229"/>
      <c r="X268" s="229"/>
    </row>
    <row r="269" spans="1:24" s="218" customFormat="1" ht="20.25" hidden="1" customHeight="1">
      <c r="A269" s="228" t="s">
        <v>42</v>
      </c>
      <c r="B269" s="231" t="s">
        <v>242</v>
      </c>
      <c r="C269" s="215">
        <f t="shared" si="53"/>
        <v>1050</v>
      </c>
      <c r="D269" s="215">
        <f t="shared" si="52"/>
        <v>0</v>
      </c>
      <c r="E269" s="215">
        <f t="shared" si="52"/>
        <v>1050</v>
      </c>
      <c r="F269" s="215">
        <f t="shared" si="50"/>
        <v>0</v>
      </c>
      <c r="G269" s="215">
        <v>0</v>
      </c>
      <c r="H269" s="215">
        <v>0</v>
      </c>
      <c r="I269" s="215">
        <f t="shared" si="51"/>
        <v>1050</v>
      </c>
      <c r="J269" s="215">
        <v>0</v>
      </c>
      <c r="K269" s="215">
        <v>1050</v>
      </c>
      <c r="L269" s="215">
        <f t="shared" ref="L269:L304" si="58">SUM(M269:N269)</f>
        <v>0</v>
      </c>
      <c r="M269" s="215">
        <v>0</v>
      </c>
      <c r="N269" s="215">
        <v>0</v>
      </c>
      <c r="O269" s="215">
        <f t="shared" si="48"/>
        <v>1050</v>
      </c>
      <c r="P269" s="215">
        <f t="shared" si="47"/>
        <v>0</v>
      </c>
      <c r="Q269" s="215">
        <f t="shared" si="47"/>
        <v>1050</v>
      </c>
      <c r="R269" s="216">
        <f t="shared" si="49"/>
        <v>0</v>
      </c>
      <c r="S269" s="216" t="e">
        <f t="shared" si="49"/>
        <v>#DIV/0!</v>
      </c>
      <c r="T269" s="216">
        <f t="shared" si="49"/>
        <v>0</v>
      </c>
      <c r="U269" s="220"/>
      <c r="V269" s="221"/>
      <c r="W269" s="232"/>
      <c r="X269" s="232"/>
    </row>
    <row r="270" spans="1:24" s="218" customFormat="1" ht="20.25" hidden="1" customHeight="1">
      <c r="A270" s="228" t="s">
        <v>42</v>
      </c>
      <c r="B270" s="231" t="s">
        <v>459</v>
      </c>
      <c r="C270" s="215">
        <f t="shared" si="53"/>
        <v>836</v>
      </c>
      <c r="D270" s="215">
        <f t="shared" si="52"/>
        <v>696</v>
      </c>
      <c r="E270" s="215">
        <f t="shared" si="52"/>
        <v>140</v>
      </c>
      <c r="F270" s="215">
        <f t="shared" si="50"/>
        <v>0</v>
      </c>
      <c r="G270" s="215">
        <v>0</v>
      </c>
      <c r="H270" s="215">
        <v>0</v>
      </c>
      <c r="I270" s="215">
        <f t="shared" si="51"/>
        <v>836</v>
      </c>
      <c r="J270" s="215">
        <v>696</v>
      </c>
      <c r="K270" s="215">
        <v>140</v>
      </c>
      <c r="L270" s="215">
        <f t="shared" si="58"/>
        <v>0</v>
      </c>
      <c r="M270" s="215">
        <v>0</v>
      </c>
      <c r="N270" s="215">
        <v>0</v>
      </c>
      <c r="O270" s="215">
        <f t="shared" si="48"/>
        <v>836</v>
      </c>
      <c r="P270" s="215">
        <f t="shared" si="47"/>
        <v>696</v>
      </c>
      <c r="Q270" s="215">
        <f t="shared" si="47"/>
        <v>140</v>
      </c>
      <c r="R270" s="216">
        <f t="shared" si="49"/>
        <v>0</v>
      </c>
      <c r="S270" s="216">
        <f t="shared" si="49"/>
        <v>0</v>
      </c>
      <c r="T270" s="216">
        <f t="shared" si="49"/>
        <v>0</v>
      </c>
      <c r="U270" s="220"/>
      <c r="V270" s="221"/>
    </row>
    <row r="271" spans="1:24" s="218" customFormat="1" ht="20.25" hidden="1" customHeight="1">
      <c r="A271" s="228" t="s">
        <v>42</v>
      </c>
      <c r="B271" s="231" t="s">
        <v>460</v>
      </c>
      <c r="C271" s="215">
        <f t="shared" si="53"/>
        <v>836</v>
      </c>
      <c r="D271" s="215">
        <f t="shared" si="52"/>
        <v>696</v>
      </c>
      <c r="E271" s="215">
        <f t="shared" si="52"/>
        <v>140</v>
      </c>
      <c r="F271" s="215">
        <f t="shared" si="50"/>
        <v>0</v>
      </c>
      <c r="G271" s="215">
        <v>0</v>
      </c>
      <c r="H271" s="215">
        <v>0</v>
      </c>
      <c r="I271" s="215">
        <f t="shared" si="51"/>
        <v>836</v>
      </c>
      <c r="J271" s="215">
        <v>696</v>
      </c>
      <c r="K271" s="215">
        <v>140</v>
      </c>
      <c r="L271" s="215">
        <f t="shared" si="58"/>
        <v>217</v>
      </c>
      <c r="M271" s="215">
        <v>146</v>
      </c>
      <c r="N271" s="215">
        <v>71</v>
      </c>
      <c r="O271" s="215">
        <f t="shared" si="48"/>
        <v>619</v>
      </c>
      <c r="P271" s="215">
        <f t="shared" si="47"/>
        <v>550</v>
      </c>
      <c r="Q271" s="215">
        <f t="shared" si="47"/>
        <v>69</v>
      </c>
      <c r="R271" s="216">
        <f t="shared" si="49"/>
        <v>0.25956937799043062</v>
      </c>
      <c r="S271" s="216">
        <f t="shared" si="49"/>
        <v>0.20977011494252873</v>
      </c>
      <c r="T271" s="216">
        <f t="shared" si="49"/>
        <v>0.50714285714285712</v>
      </c>
      <c r="U271" s="220"/>
      <c r="V271" s="221"/>
    </row>
    <row r="272" spans="1:24" s="218" customFormat="1" ht="20.25" hidden="1" customHeight="1">
      <c r="A272" s="228" t="s">
        <v>42</v>
      </c>
      <c r="B272" s="231" t="s">
        <v>461</v>
      </c>
      <c r="C272" s="215">
        <f t="shared" si="53"/>
        <v>836</v>
      </c>
      <c r="D272" s="215">
        <f t="shared" si="52"/>
        <v>696</v>
      </c>
      <c r="E272" s="215">
        <f t="shared" si="52"/>
        <v>140</v>
      </c>
      <c r="F272" s="215">
        <f t="shared" si="50"/>
        <v>0</v>
      </c>
      <c r="G272" s="215">
        <v>0</v>
      </c>
      <c r="H272" s="215">
        <v>0</v>
      </c>
      <c r="I272" s="215">
        <f t="shared" si="51"/>
        <v>836</v>
      </c>
      <c r="J272" s="215">
        <v>696</v>
      </c>
      <c r="K272" s="215">
        <v>140</v>
      </c>
      <c r="L272" s="215">
        <f t="shared" si="58"/>
        <v>200</v>
      </c>
      <c r="M272" s="215">
        <v>200</v>
      </c>
      <c r="N272" s="215">
        <v>0</v>
      </c>
      <c r="O272" s="215">
        <f t="shared" si="48"/>
        <v>636</v>
      </c>
      <c r="P272" s="215">
        <f t="shared" si="47"/>
        <v>496</v>
      </c>
      <c r="Q272" s="215">
        <f t="shared" si="47"/>
        <v>140</v>
      </c>
      <c r="R272" s="216">
        <f t="shared" si="49"/>
        <v>0.23923444976076555</v>
      </c>
      <c r="S272" s="216">
        <f t="shared" si="49"/>
        <v>0.28735632183908044</v>
      </c>
      <c r="T272" s="216">
        <f t="shared" si="49"/>
        <v>0</v>
      </c>
      <c r="U272" s="220"/>
      <c r="V272" s="221"/>
    </row>
    <row r="273" spans="1:22" s="218" customFormat="1" ht="20.25" hidden="1" customHeight="1">
      <c r="A273" s="228" t="s">
        <v>42</v>
      </c>
      <c r="B273" s="231" t="s">
        <v>462</v>
      </c>
      <c r="C273" s="215">
        <f t="shared" si="53"/>
        <v>836</v>
      </c>
      <c r="D273" s="215">
        <f t="shared" si="52"/>
        <v>696</v>
      </c>
      <c r="E273" s="215">
        <f t="shared" si="52"/>
        <v>140</v>
      </c>
      <c r="F273" s="215">
        <f t="shared" si="50"/>
        <v>0</v>
      </c>
      <c r="G273" s="215">
        <v>0</v>
      </c>
      <c r="H273" s="215">
        <v>0</v>
      </c>
      <c r="I273" s="215">
        <f t="shared" si="51"/>
        <v>836</v>
      </c>
      <c r="J273" s="215">
        <v>696</v>
      </c>
      <c r="K273" s="215">
        <v>140</v>
      </c>
      <c r="L273" s="215">
        <f t="shared" si="58"/>
        <v>541</v>
      </c>
      <c r="M273" s="215">
        <v>500</v>
      </c>
      <c r="N273" s="215">
        <v>41</v>
      </c>
      <c r="O273" s="215">
        <f t="shared" si="48"/>
        <v>295</v>
      </c>
      <c r="P273" s="215">
        <f t="shared" si="47"/>
        <v>196</v>
      </c>
      <c r="Q273" s="215">
        <f t="shared" si="47"/>
        <v>99</v>
      </c>
      <c r="R273" s="216">
        <f t="shared" si="49"/>
        <v>0.64712918660287078</v>
      </c>
      <c r="S273" s="216">
        <f t="shared" si="49"/>
        <v>0.7183908045977011</v>
      </c>
      <c r="T273" s="216">
        <f t="shared" si="49"/>
        <v>0.29285714285714287</v>
      </c>
      <c r="U273" s="220"/>
      <c r="V273" s="221"/>
    </row>
    <row r="274" spans="1:22" s="218" customFormat="1" ht="20.25" hidden="1" customHeight="1">
      <c r="A274" s="228" t="s">
        <v>42</v>
      </c>
      <c r="B274" s="231" t="s">
        <v>463</v>
      </c>
      <c r="C274" s="215">
        <f t="shared" si="53"/>
        <v>836</v>
      </c>
      <c r="D274" s="215">
        <f t="shared" si="52"/>
        <v>696</v>
      </c>
      <c r="E274" s="215">
        <f t="shared" si="52"/>
        <v>140</v>
      </c>
      <c r="F274" s="215">
        <f t="shared" si="50"/>
        <v>0</v>
      </c>
      <c r="G274" s="215">
        <v>0</v>
      </c>
      <c r="H274" s="215">
        <v>0</v>
      </c>
      <c r="I274" s="215">
        <f t="shared" si="51"/>
        <v>836</v>
      </c>
      <c r="J274" s="215">
        <v>696</v>
      </c>
      <c r="K274" s="215">
        <v>140</v>
      </c>
      <c r="L274" s="215">
        <f t="shared" si="58"/>
        <v>69</v>
      </c>
      <c r="M274" s="215">
        <v>69</v>
      </c>
      <c r="N274" s="215">
        <v>0</v>
      </c>
      <c r="O274" s="215">
        <f t="shared" si="48"/>
        <v>767</v>
      </c>
      <c r="P274" s="215">
        <f t="shared" si="47"/>
        <v>627</v>
      </c>
      <c r="Q274" s="215">
        <f t="shared" si="47"/>
        <v>140</v>
      </c>
      <c r="R274" s="216">
        <f t="shared" si="49"/>
        <v>8.2535885167464115E-2</v>
      </c>
      <c r="S274" s="216">
        <f t="shared" si="49"/>
        <v>9.9137931034482762E-2</v>
      </c>
      <c r="T274" s="216">
        <f t="shared" si="49"/>
        <v>0</v>
      </c>
      <c r="U274" s="220"/>
      <c r="V274" s="221"/>
    </row>
    <row r="275" spans="1:22" s="218" customFormat="1" ht="20.25" hidden="1" customHeight="1">
      <c r="A275" s="228" t="s">
        <v>42</v>
      </c>
      <c r="B275" s="231" t="s">
        <v>464</v>
      </c>
      <c r="C275" s="215">
        <f t="shared" si="53"/>
        <v>1160</v>
      </c>
      <c r="D275" s="215">
        <f t="shared" si="52"/>
        <v>900</v>
      </c>
      <c r="E275" s="215">
        <f t="shared" si="52"/>
        <v>260</v>
      </c>
      <c r="F275" s="215">
        <f t="shared" si="50"/>
        <v>0</v>
      </c>
      <c r="G275" s="215">
        <v>0</v>
      </c>
      <c r="H275" s="215">
        <v>0</v>
      </c>
      <c r="I275" s="215">
        <f t="shared" si="51"/>
        <v>1160</v>
      </c>
      <c r="J275" s="215">
        <v>900</v>
      </c>
      <c r="K275" s="215">
        <v>260</v>
      </c>
      <c r="L275" s="215">
        <f t="shared" si="58"/>
        <v>956</v>
      </c>
      <c r="M275" s="215">
        <v>900</v>
      </c>
      <c r="N275" s="215">
        <v>56</v>
      </c>
      <c r="O275" s="215">
        <f t="shared" si="48"/>
        <v>204</v>
      </c>
      <c r="P275" s="215">
        <f t="shared" si="47"/>
        <v>0</v>
      </c>
      <c r="Q275" s="215">
        <f t="shared" si="47"/>
        <v>204</v>
      </c>
      <c r="R275" s="216">
        <f t="shared" si="49"/>
        <v>0.82413793103448274</v>
      </c>
      <c r="S275" s="216">
        <f t="shared" si="49"/>
        <v>1</v>
      </c>
      <c r="T275" s="216">
        <f t="shared" si="49"/>
        <v>0.2153846153846154</v>
      </c>
      <c r="U275" s="220"/>
      <c r="V275" s="221"/>
    </row>
    <row r="276" spans="1:22" s="218" customFormat="1" ht="20.25" hidden="1" customHeight="1">
      <c r="A276" s="228" t="s">
        <v>42</v>
      </c>
      <c r="B276" s="231" t="s">
        <v>465</v>
      </c>
      <c r="C276" s="215">
        <f t="shared" si="53"/>
        <v>3040</v>
      </c>
      <c r="D276" s="215">
        <f t="shared" si="52"/>
        <v>2900</v>
      </c>
      <c r="E276" s="215">
        <f t="shared" si="52"/>
        <v>140</v>
      </c>
      <c r="F276" s="215">
        <f t="shared" si="50"/>
        <v>0</v>
      </c>
      <c r="G276" s="215">
        <v>0</v>
      </c>
      <c r="H276" s="215">
        <v>0</v>
      </c>
      <c r="I276" s="215">
        <f t="shared" si="51"/>
        <v>3040</v>
      </c>
      <c r="J276" s="215">
        <v>2900</v>
      </c>
      <c r="K276" s="215">
        <v>140</v>
      </c>
      <c r="L276" s="215">
        <f t="shared" si="58"/>
        <v>2830</v>
      </c>
      <c r="M276" s="215">
        <v>2830</v>
      </c>
      <c r="N276" s="215">
        <v>0</v>
      </c>
      <c r="O276" s="215">
        <f t="shared" si="48"/>
        <v>210</v>
      </c>
      <c r="P276" s="215">
        <f t="shared" si="47"/>
        <v>70</v>
      </c>
      <c r="Q276" s="215">
        <f t="shared" si="47"/>
        <v>140</v>
      </c>
      <c r="R276" s="216">
        <f t="shared" si="49"/>
        <v>0.93092105263157898</v>
      </c>
      <c r="S276" s="216">
        <f t="shared" si="49"/>
        <v>0.97586206896551719</v>
      </c>
      <c r="T276" s="216">
        <f t="shared" si="49"/>
        <v>0</v>
      </c>
      <c r="U276" s="220"/>
      <c r="V276" s="221"/>
    </row>
    <row r="277" spans="1:22" s="218" customFormat="1" ht="20.25" hidden="1" customHeight="1">
      <c r="A277" s="228" t="s">
        <v>42</v>
      </c>
      <c r="B277" s="231" t="s">
        <v>466</v>
      </c>
      <c r="C277" s="215">
        <f t="shared" si="53"/>
        <v>4440</v>
      </c>
      <c r="D277" s="215">
        <f t="shared" si="52"/>
        <v>4300</v>
      </c>
      <c r="E277" s="215">
        <f t="shared" si="52"/>
        <v>140</v>
      </c>
      <c r="F277" s="215">
        <f t="shared" si="50"/>
        <v>0</v>
      </c>
      <c r="G277" s="215">
        <v>0</v>
      </c>
      <c r="H277" s="215">
        <v>0</v>
      </c>
      <c r="I277" s="215">
        <f t="shared" si="51"/>
        <v>4440</v>
      </c>
      <c r="J277" s="215">
        <v>4300</v>
      </c>
      <c r="K277" s="215">
        <v>140</v>
      </c>
      <c r="L277" s="215">
        <f t="shared" si="58"/>
        <v>962</v>
      </c>
      <c r="M277" s="215">
        <v>962</v>
      </c>
      <c r="N277" s="215">
        <v>0</v>
      </c>
      <c r="O277" s="215">
        <f t="shared" si="48"/>
        <v>3478</v>
      </c>
      <c r="P277" s="215">
        <f t="shared" si="47"/>
        <v>3338</v>
      </c>
      <c r="Q277" s="215">
        <f t="shared" si="47"/>
        <v>140</v>
      </c>
      <c r="R277" s="216">
        <f t="shared" si="49"/>
        <v>0.21666666666666667</v>
      </c>
      <c r="S277" s="216">
        <f t="shared" si="49"/>
        <v>0.22372093023255815</v>
      </c>
      <c r="T277" s="216">
        <f t="shared" si="49"/>
        <v>0</v>
      </c>
      <c r="U277" s="220"/>
      <c r="V277" s="221"/>
    </row>
    <row r="278" spans="1:22" s="218" customFormat="1" ht="20.25" hidden="1" customHeight="1">
      <c r="A278" s="228" t="s">
        <v>42</v>
      </c>
      <c r="B278" s="231" t="s">
        <v>467</v>
      </c>
      <c r="C278" s="215">
        <f t="shared" si="53"/>
        <v>4440</v>
      </c>
      <c r="D278" s="215">
        <f t="shared" si="52"/>
        <v>4300</v>
      </c>
      <c r="E278" s="215">
        <f t="shared" si="52"/>
        <v>140</v>
      </c>
      <c r="F278" s="215">
        <f t="shared" si="50"/>
        <v>0</v>
      </c>
      <c r="G278" s="215">
        <v>0</v>
      </c>
      <c r="H278" s="215">
        <v>0</v>
      </c>
      <c r="I278" s="215">
        <f t="shared" si="51"/>
        <v>4440</v>
      </c>
      <c r="J278" s="215">
        <v>4300</v>
      </c>
      <c r="K278" s="215">
        <v>140</v>
      </c>
      <c r="L278" s="215">
        <f t="shared" si="58"/>
        <v>427</v>
      </c>
      <c r="M278" s="215">
        <v>427</v>
      </c>
      <c r="N278" s="215">
        <v>0</v>
      </c>
      <c r="O278" s="215">
        <f t="shared" si="48"/>
        <v>4013</v>
      </c>
      <c r="P278" s="215">
        <f t="shared" si="47"/>
        <v>3873</v>
      </c>
      <c r="Q278" s="215">
        <f t="shared" si="47"/>
        <v>140</v>
      </c>
      <c r="R278" s="216">
        <f t="shared" si="49"/>
        <v>9.6171171171171174E-2</v>
      </c>
      <c r="S278" s="216">
        <f t="shared" si="49"/>
        <v>9.9302325581395345E-2</v>
      </c>
      <c r="T278" s="216">
        <f t="shared" si="49"/>
        <v>0</v>
      </c>
      <c r="U278" s="220"/>
      <c r="V278" s="221"/>
    </row>
    <row r="279" spans="1:22" s="218" customFormat="1" ht="20.25" hidden="1" customHeight="1">
      <c r="A279" s="228" t="s">
        <v>42</v>
      </c>
      <c r="B279" s="231" t="s">
        <v>468</v>
      </c>
      <c r="C279" s="215">
        <f t="shared" si="53"/>
        <v>1336</v>
      </c>
      <c r="D279" s="215">
        <f t="shared" si="52"/>
        <v>1196</v>
      </c>
      <c r="E279" s="215">
        <f t="shared" si="52"/>
        <v>140</v>
      </c>
      <c r="F279" s="215">
        <f t="shared" si="50"/>
        <v>0</v>
      </c>
      <c r="G279" s="215">
        <v>0</v>
      </c>
      <c r="H279" s="215">
        <v>0</v>
      </c>
      <c r="I279" s="215">
        <f t="shared" si="51"/>
        <v>1336</v>
      </c>
      <c r="J279" s="215">
        <v>1196</v>
      </c>
      <c r="K279" s="215">
        <v>140</v>
      </c>
      <c r="L279" s="215">
        <f t="shared" si="58"/>
        <v>659</v>
      </c>
      <c r="M279" s="215">
        <v>659</v>
      </c>
      <c r="N279" s="215">
        <v>0</v>
      </c>
      <c r="O279" s="215">
        <f t="shared" si="48"/>
        <v>677</v>
      </c>
      <c r="P279" s="215">
        <f t="shared" si="47"/>
        <v>537</v>
      </c>
      <c r="Q279" s="215">
        <f t="shared" si="47"/>
        <v>140</v>
      </c>
      <c r="R279" s="216">
        <f t="shared" si="49"/>
        <v>0.49326347305389223</v>
      </c>
      <c r="S279" s="216">
        <f t="shared" si="49"/>
        <v>0.55100334448160537</v>
      </c>
      <c r="T279" s="216">
        <f t="shared" si="49"/>
        <v>0</v>
      </c>
      <c r="U279" s="220"/>
      <c r="V279" s="221"/>
    </row>
    <row r="280" spans="1:22" s="218" customFormat="1" ht="20.25" hidden="1" customHeight="1">
      <c r="A280" s="228" t="s">
        <v>42</v>
      </c>
      <c r="B280" s="231" t="s">
        <v>469</v>
      </c>
      <c r="C280" s="215">
        <f t="shared" si="53"/>
        <v>3040</v>
      </c>
      <c r="D280" s="215">
        <f t="shared" si="52"/>
        <v>2900</v>
      </c>
      <c r="E280" s="215">
        <f t="shared" si="52"/>
        <v>140</v>
      </c>
      <c r="F280" s="215">
        <f t="shared" si="50"/>
        <v>0</v>
      </c>
      <c r="G280" s="215">
        <v>0</v>
      </c>
      <c r="H280" s="215">
        <v>0</v>
      </c>
      <c r="I280" s="215">
        <f t="shared" si="51"/>
        <v>3040</v>
      </c>
      <c r="J280" s="215">
        <v>2900</v>
      </c>
      <c r="K280" s="215">
        <v>140</v>
      </c>
      <c r="L280" s="215">
        <f t="shared" si="58"/>
        <v>2900</v>
      </c>
      <c r="M280" s="215">
        <v>2900</v>
      </c>
      <c r="N280" s="215">
        <v>0</v>
      </c>
      <c r="O280" s="215">
        <f t="shared" si="48"/>
        <v>140</v>
      </c>
      <c r="P280" s="215">
        <f t="shared" si="47"/>
        <v>0</v>
      </c>
      <c r="Q280" s="215">
        <f t="shared" si="47"/>
        <v>140</v>
      </c>
      <c r="R280" s="216">
        <f t="shared" si="49"/>
        <v>0.95394736842105265</v>
      </c>
      <c r="S280" s="216">
        <f t="shared" si="49"/>
        <v>1</v>
      </c>
      <c r="T280" s="216">
        <f t="shared" si="49"/>
        <v>0</v>
      </c>
      <c r="U280" s="220"/>
      <c r="V280" s="221"/>
    </row>
    <row r="281" spans="1:22" s="218" customFormat="1" ht="20.25" hidden="1" customHeight="1">
      <c r="A281" s="228" t="s">
        <v>42</v>
      </c>
      <c r="B281" s="231" t="s">
        <v>470</v>
      </c>
      <c r="C281" s="215">
        <f t="shared" si="53"/>
        <v>1160</v>
      </c>
      <c r="D281" s="215">
        <f t="shared" si="52"/>
        <v>900</v>
      </c>
      <c r="E281" s="215">
        <f t="shared" si="52"/>
        <v>260</v>
      </c>
      <c r="F281" s="215">
        <f t="shared" si="50"/>
        <v>0</v>
      </c>
      <c r="G281" s="215">
        <v>0</v>
      </c>
      <c r="H281" s="215">
        <v>0</v>
      </c>
      <c r="I281" s="215">
        <f t="shared" si="51"/>
        <v>1160</v>
      </c>
      <c r="J281" s="215">
        <v>900</v>
      </c>
      <c r="K281" s="215">
        <v>260</v>
      </c>
      <c r="L281" s="215">
        <f t="shared" si="58"/>
        <v>429</v>
      </c>
      <c r="M281" s="215">
        <v>250</v>
      </c>
      <c r="N281" s="215">
        <v>179</v>
      </c>
      <c r="O281" s="215">
        <f t="shared" si="48"/>
        <v>731</v>
      </c>
      <c r="P281" s="215">
        <f t="shared" si="47"/>
        <v>650</v>
      </c>
      <c r="Q281" s="215">
        <f t="shared" si="47"/>
        <v>81</v>
      </c>
      <c r="R281" s="216">
        <f t="shared" si="49"/>
        <v>0.36982758620689654</v>
      </c>
      <c r="S281" s="216">
        <f t="shared" si="49"/>
        <v>0.27777777777777779</v>
      </c>
      <c r="T281" s="216">
        <f t="shared" si="49"/>
        <v>0.68846153846153846</v>
      </c>
      <c r="U281" s="220"/>
      <c r="V281" s="221"/>
    </row>
    <row r="282" spans="1:22" s="218" customFormat="1" ht="20.25" hidden="1" customHeight="1">
      <c r="A282" s="228" t="s">
        <v>42</v>
      </c>
      <c r="B282" s="231" t="s">
        <v>471</v>
      </c>
      <c r="C282" s="215">
        <f t="shared" si="53"/>
        <v>1660</v>
      </c>
      <c r="D282" s="215">
        <f t="shared" si="52"/>
        <v>900</v>
      </c>
      <c r="E282" s="215">
        <f t="shared" si="52"/>
        <v>760</v>
      </c>
      <c r="F282" s="215">
        <f t="shared" si="50"/>
        <v>0</v>
      </c>
      <c r="G282" s="215">
        <v>0</v>
      </c>
      <c r="H282" s="215">
        <v>0</v>
      </c>
      <c r="I282" s="215">
        <f t="shared" si="51"/>
        <v>1660</v>
      </c>
      <c r="J282" s="215">
        <v>900</v>
      </c>
      <c r="K282" s="215">
        <v>760</v>
      </c>
      <c r="L282" s="215">
        <f t="shared" si="58"/>
        <v>0</v>
      </c>
      <c r="M282" s="215">
        <v>0</v>
      </c>
      <c r="N282" s="215">
        <v>0</v>
      </c>
      <c r="O282" s="215">
        <f t="shared" si="48"/>
        <v>1660</v>
      </c>
      <c r="P282" s="215">
        <f t="shared" ref="P282:Q282" si="59">D282-M282</f>
        <v>900</v>
      </c>
      <c r="Q282" s="215">
        <f t="shared" si="59"/>
        <v>760</v>
      </c>
      <c r="R282" s="216">
        <f t="shared" si="49"/>
        <v>0</v>
      </c>
      <c r="S282" s="216">
        <f t="shared" si="49"/>
        <v>0</v>
      </c>
      <c r="T282" s="216">
        <f t="shared" si="49"/>
        <v>0</v>
      </c>
      <c r="U282" s="220"/>
      <c r="V282" s="221"/>
    </row>
    <row r="283" spans="1:22" s="212" customFormat="1" ht="18" customHeight="1">
      <c r="A283" s="208" t="s">
        <v>472</v>
      </c>
      <c r="B283" s="209" t="s">
        <v>473</v>
      </c>
      <c r="C283" s="210">
        <f>SUM(C284:C304)</f>
        <v>100100</v>
      </c>
      <c r="D283" s="210">
        <f t="shared" ref="D283:Q283" si="60">SUM(D284:D304)</f>
        <v>60500</v>
      </c>
      <c r="E283" s="210">
        <f t="shared" si="60"/>
        <v>39600</v>
      </c>
      <c r="F283" s="210">
        <f t="shared" si="60"/>
        <v>0</v>
      </c>
      <c r="G283" s="210">
        <f t="shared" si="60"/>
        <v>0</v>
      </c>
      <c r="H283" s="210">
        <f t="shared" si="60"/>
        <v>0</v>
      </c>
      <c r="I283" s="210">
        <f t="shared" si="60"/>
        <v>100100</v>
      </c>
      <c r="J283" s="210">
        <f t="shared" si="60"/>
        <v>60500</v>
      </c>
      <c r="K283" s="210">
        <f t="shared" si="60"/>
        <v>39600</v>
      </c>
      <c r="L283" s="210">
        <f t="shared" si="60"/>
        <v>0</v>
      </c>
      <c r="M283" s="210">
        <f t="shared" si="60"/>
        <v>0</v>
      </c>
      <c r="N283" s="210">
        <f t="shared" si="60"/>
        <v>0</v>
      </c>
      <c r="O283" s="210">
        <f t="shared" si="60"/>
        <v>100100</v>
      </c>
      <c r="P283" s="210">
        <f t="shared" si="60"/>
        <v>60500</v>
      </c>
      <c r="Q283" s="210">
        <f t="shared" si="60"/>
        <v>39600</v>
      </c>
      <c r="R283" s="211">
        <f t="shared" ref="R283:T303" si="61">L283/C283</f>
        <v>0</v>
      </c>
      <c r="S283" s="211">
        <f t="shared" si="61"/>
        <v>0</v>
      </c>
      <c r="T283" s="211">
        <f t="shared" si="61"/>
        <v>0</v>
      </c>
      <c r="U283" s="208"/>
      <c r="V283" s="205" t="s">
        <v>1</v>
      </c>
    </row>
    <row r="284" spans="1:22" s="218" customFormat="1" ht="18" customHeight="1">
      <c r="A284" s="213">
        <v>1</v>
      </c>
      <c r="B284" s="214" t="s">
        <v>474</v>
      </c>
      <c r="C284" s="215">
        <f t="shared" ref="C284:C304" si="62">SUM(D284:E284)</f>
        <v>12400</v>
      </c>
      <c r="D284" s="215">
        <f t="shared" ref="D284:E301" si="63">G284+J284</f>
        <v>12400</v>
      </c>
      <c r="E284" s="215">
        <f t="shared" si="63"/>
        <v>0</v>
      </c>
      <c r="F284" s="215">
        <f t="shared" ref="F284:F304" si="64">SUM(G284:H284)</f>
        <v>0</v>
      </c>
      <c r="G284" s="215">
        <v>0</v>
      </c>
      <c r="H284" s="215">
        <v>0</v>
      </c>
      <c r="I284" s="215">
        <f t="shared" ref="I284:I304" si="65">SUM(J284:K284)</f>
        <v>12400</v>
      </c>
      <c r="J284" s="215">
        <v>12400</v>
      </c>
      <c r="K284" s="215">
        <v>0</v>
      </c>
      <c r="L284" s="215">
        <f t="shared" ref="L284:L301" si="66">SUM(M284:N284)</f>
        <v>0</v>
      </c>
      <c r="M284" s="220"/>
      <c r="N284" s="220"/>
      <c r="O284" s="215">
        <f t="shared" ref="O284:O304" si="67">SUM(P284:Q284)</f>
        <v>12400</v>
      </c>
      <c r="P284" s="215">
        <f t="shared" ref="P284:Q301" si="68">D284-M284</f>
        <v>12400</v>
      </c>
      <c r="Q284" s="215">
        <f t="shared" si="68"/>
        <v>0</v>
      </c>
      <c r="R284" s="216">
        <f t="shared" si="61"/>
        <v>0</v>
      </c>
      <c r="S284" s="216">
        <f t="shared" si="61"/>
        <v>0</v>
      </c>
      <c r="T284" s="216"/>
      <c r="U284" s="217"/>
      <c r="V284" s="205" t="s">
        <v>1</v>
      </c>
    </row>
    <row r="285" spans="1:22" s="218" customFormat="1" ht="39">
      <c r="A285" s="213">
        <f>+A284+1</f>
        <v>2</v>
      </c>
      <c r="B285" s="214" t="s">
        <v>475</v>
      </c>
      <c r="C285" s="215">
        <f t="shared" si="62"/>
        <v>15300</v>
      </c>
      <c r="D285" s="215">
        <f t="shared" si="63"/>
        <v>15300</v>
      </c>
      <c r="E285" s="215">
        <f t="shared" si="63"/>
        <v>0</v>
      </c>
      <c r="F285" s="215">
        <f t="shared" si="64"/>
        <v>0</v>
      </c>
      <c r="G285" s="215">
        <v>0</v>
      </c>
      <c r="H285" s="215">
        <v>0</v>
      </c>
      <c r="I285" s="215">
        <f t="shared" si="65"/>
        <v>15300</v>
      </c>
      <c r="J285" s="215">
        <v>15300</v>
      </c>
      <c r="K285" s="215">
        <v>0</v>
      </c>
      <c r="L285" s="215">
        <f t="shared" si="66"/>
        <v>0</v>
      </c>
      <c r="M285" s="220"/>
      <c r="N285" s="220"/>
      <c r="O285" s="215">
        <f t="shared" si="67"/>
        <v>15300</v>
      </c>
      <c r="P285" s="215">
        <f t="shared" si="68"/>
        <v>15300</v>
      </c>
      <c r="Q285" s="215">
        <f t="shared" si="68"/>
        <v>0</v>
      </c>
      <c r="R285" s="216">
        <f t="shared" si="61"/>
        <v>0</v>
      </c>
      <c r="S285" s="216">
        <f t="shared" si="61"/>
        <v>0</v>
      </c>
      <c r="T285" s="216"/>
      <c r="U285" s="217"/>
      <c r="V285" s="205" t="s">
        <v>1</v>
      </c>
    </row>
    <row r="286" spans="1:22" s="218" customFormat="1" ht="26">
      <c r="A286" s="213">
        <f t="shared" ref="A286:A294" si="69">+A285+1</f>
        <v>3</v>
      </c>
      <c r="B286" s="214" t="s">
        <v>476</v>
      </c>
      <c r="C286" s="215">
        <f t="shared" si="62"/>
        <v>2600</v>
      </c>
      <c r="D286" s="215">
        <f t="shared" si="63"/>
        <v>2600</v>
      </c>
      <c r="E286" s="215">
        <f t="shared" si="63"/>
        <v>0</v>
      </c>
      <c r="F286" s="215">
        <f t="shared" si="64"/>
        <v>0</v>
      </c>
      <c r="G286" s="215">
        <v>0</v>
      </c>
      <c r="H286" s="215">
        <v>0</v>
      </c>
      <c r="I286" s="215">
        <f t="shared" si="65"/>
        <v>2600</v>
      </c>
      <c r="J286" s="215">
        <v>2600</v>
      </c>
      <c r="K286" s="215">
        <v>0</v>
      </c>
      <c r="L286" s="215">
        <f t="shared" si="66"/>
        <v>0</v>
      </c>
      <c r="M286" s="220"/>
      <c r="N286" s="220"/>
      <c r="O286" s="215">
        <f t="shared" si="67"/>
        <v>2600</v>
      </c>
      <c r="P286" s="215">
        <f t="shared" si="68"/>
        <v>2600</v>
      </c>
      <c r="Q286" s="215">
        <f t="shared" si="68"/>
        <v>0</v>
      </c>
      <c r="R286" s="216">
        <f t="shared" si="61"/>
        <v>0</v>
      </c>
      <c r="S286" s="216">
        <f t="shared" si="61"/>
        <v>0</v>
      </c>
      <c r="T286" s="216"/>
      <c r="U286" s="217"/>
      <c r="V286" s="205" t="s">
        <v>1</v>
      </c>
    </row>
    <row r="287" spans="1:22" s="218" customFormat="1" ht="26">
      <c r="A287" s="213">
        <f t="shared" si="69"/>
        <v>4</v>
      </c>
      <c r="B287" s="214" t="s">
        <v>477</v>
      </c>
      <c r="C287" s="215">
        <f t="shared" si="62"/>
        <v>28700</v>
      </c>
      <c r="D287" s="215">
        <f t="shared" si="63"/>
        <v>28700</v>
      </c>
      <c r="E287" s="215">
        <f t="shared" si="63"/>
        <v>0</v>
      </c>
      <c r="F287" s="215">
        <f t="shared" si="64"/>
        <v>0</v>
      </c>
      <c r="G287" s="215">
        <v>0</v>
      </c>
      <c r="H287" s="215">
        <v>0</v>
      </c>
      <c r="I287" s="215">
        <f t="shared" si="65"/>
        <v>28700</v>
      </c>
      <c r="J287" s="215">
        <v>28700</v>
      </c>
      <c r="K287" s="215">
        <v>0</v>
      </c>
      <c r="L287" s="215">
        <f t="shared" si="66"/>
        <v>0</v>
      </c>
      <c r="M287" s="220"/>
      <c r="N287" s="220"/>
      <c r="O287" s="215">
        <f t="shared" si="67"/>
        <v>28700</v>
      </c>
      <c r="P287" s="215">
        <f t="shared" si="68"/>
        <v>28700</v>
      </c>
      <c r="Q287" s="215">
        <f t="shared" si="68"/>
        <v>0</v>
      </c>
      <c r="R287" s="216">
        <f t="shared" si="61"/>
        <v>0</v>
      </c>
      <c r="S287" s="216">
        <f t="shared" si="61"/>
        <v>0</v>
      </c>
      <c r="T287" s="216"/>
      <c r="U287" s="217"/>
      <c r="V287" s="205" t="s">
        <v>1</v>
      </c>
    </row>
    <row r="288" spans="1:22" s="218" customFormat="1" ht="18" customHeight="1">
      <c r="A288" s="213">
        <f t="shared" si="69"/>
        <v>5</v>
      </c>
      <c r="B288" s="214" t="s">
        <v>478</v>
      </c>
      <c r="C288" s="215">
        <f t="shared" si="62"/>
        <v>6870</v>
      </c>
      <c r="D288" s="215">
        <f t="shared" si="63"/>
        <v>0</v>
      </c>
      <c r="E288" s="215">
        <f t="shared" si="63"/>
        <v>6870</v>
      </c>
      <c r="F288" s="215">
        <f t="shared" si="64"/>
        <v>0</v>
      </c>
      <c r="G288" s="215">
        <v>0</v>
      </c>
      <c r="H288" s="215">
        <v>0</v>
      </c>
      <c r="I288" s="215">
        <f t="shared" si="65"/>
        <v>6870</v>
      </c>
      <c r="J288" s="215">
        <v>0</v>
      </c>
      <c r="K288" s="215">
        <v>6870</v>
      </c>
      <c r="L288" s="215">
        <f t="shared" si="66"/>
        <v>0</v>
      </c>
      <c r="M288" s="220"/>
      <c r="N288" s="220"/>
      <c r="O288" s="215">
        <f t="shared" si="67"/>
        <v>6870</v>
      </c>
      <c r="P288" s="215">
        <f t="shared" si="68"/>
        <v>0</v>
      </c>
      <c r="Q288" s="215">
        <f t="shared" si="68"/>
        <v>6870</v>
      </c>
      <c r="R288" s="216">
        <f t="shared" si="61"/>
        <v>0</v>
      </c>
      <c r="S288" s="216"/>
      <c r="T288" s="216">
        <f t="shared" ref="T288:T301" si="70">N288/E288</f>
        <v>0</v>
      </c>
      <c r="U288" s="217"/>
      <c r="V288" s="205" t="s">
        <v>1</v>
      </c>
    </row>
    <row r="289" spans="1:22" s="218" customFormat="1" ht="26">
      <c r="A289" s="213">
        <f t="shared" si="69"/>
        <v>6</v>
      </c>
      <c r="B289" s="214" t="s">
        <v>479</v>
      </c>
      <c r="C289" s="215">
        <f t="shared" si="62"/>
        <v>1500</v>
      </c>
      <c r="D289" s="215">
        <f t="shared" si="63"/>
        <v>0</v>
      </c>
      <c r="E289" s="215">
        <f t="shared" si="63"/>
        <v>1500</v>
      </c>
      <c r="F289" s="215">
        <f t="shared" si="64"/>
        <v>0</v>
      </c>
      <c r="G289" s="215">
        <v>0</v>
      </c>
      <c r="H289" s="215">
        <v>0</v>
      </c>
      <c r="I289" s="215">
        <f t="shared" si="65"/>
        <v>1500</v>
      </c>
      <c r="J289" s="215">
        <v>0</v>
      </c>
      <c r="K289" s="215">
        <v>1500</v>
      </c>
      <c r="L289" s="215">
        <f t="shared" si="66"/>
        <v>0</v>
      </c>
      <c r="M289" s="220"/>
      <c r="N289" s="220"/>
      <c r="O289" s="215">
        <f t="shared" si="67"/>
        <v>1500</v>
      </c>
      <c r="P289" s="215">
        <f t="shared" si="68"/>
        <v>0</v>
      </c>
      <c r="Q289" s="215">
        <f t="shared" si="68"/>
        <v>1500</v>
      </c>
      <c r="R289" s="216">
        <f t="shared" si="61"/>
        <v>0</v>
      </c>
      <c r="S289" s="216"/>
      <c r="T289" s="216">
        <f t="shared" si="70"/>
        <v>0</v>
      </c>
      <c r="U289" s="217"/>
      <c r="V289" s="205" t="s">
        <v>1</v>
      </c>
    </row>
    <row r="290" spans="1:22" s="218" customFormat="1" ht="26">
      <c r="A290" s="213">
        <f t="shared" si="69"/>
        <v>7</v>
      </c>
      <c r="B290" s="214" t="s">
        <v>480</v>
      </c>
      <c r="C290" s="215">
        <f t="shared" si="62"/>
        <v>2000</v>
      </c>
      <c r="D290" s="215">
        <f t="shared" si="63"/>
        <v>0</v>
      </c>
      <c r="E290" s="215">
        <f t="shared" si="63"/>
        <v>2000</v>
      </c>
      <c r="F290" s="215">
        <f t="shared" si="64"/>
        <v>0</v>
      </c>
      <c r="G290" s="215">
        <v>0</v>
      </c>
      <c r="H290" s="215">
        <v>0</v>
      </c>
      <c r="I290" s="215">
        <f t="shared" si="65"/>
        <v>2000</v>
      </c>
      <c r="J290" s="215">
        <v>0</v>
      </c>
      <c r="K290" s="215">
        <v>2000</v>
      </c>
      <c r="L290" s="215">
        <f t="shared" si="66"/>
        <v>0</v>
      </c>
      <c r="M290" s="220"/>
      <c r="N290" s="220"/>
      <c r="O290" s="215">
        <f t="shared" si="67"/>
        <v>2000</v>
      </c>
      <c r="P290" s="215">
        <f t="shared" si="68"/>
        <v>0</v>
      </c>
      <c r="Q290" s="215">
        <f t="shared" si="68"/>
        <v>2000</v>
      </c>
      <c r="R290" s="216">
        <f t="shared" si="61"/>
        <v>0</v>
      </c>
      <c r="S290" s="216"/>
      <c r="T290" s="216">
        <f t="shared" si="70"/>
        <v>0</v>
      </c>
      <c r="U290" s="217"/>
      <c r="V290" s="205" t="s">
        <v>1</v>
      </c>
    </row>
    <row r="291" spans="1:22" s="218" customFormat="1" ht="13">
      <c r="A291" s="213">
        <f t="shared" si="69"/>
        <v>8</v>
      </c>
      <c r="B291" s="214" t="s">
        <v>481</v>
      </c>
      <c r="C291" s="215">
        <f t="shared" si="62"/>
        <v>10000</v>
      </c>
      <c r="D291" s="215">
        <f t="shared" si="63"/>
        <v>0</v>
      </c>
      <c r="E291" s="215">
        <f t="shared" si="63"/>
        <v>10000</v>
      </c>
      <c r="F291" s="215">
        <f t="shared" si="64"/>
        <v>0</v>
      </c>
      <c r="G291" s="215">
        <v>0</v>
      </c>
      <c r="H291" s="215">
        <v>0</v>
      </c>
      <c r="I291" s="215">
        <f t="shared" si="65"/>
        <v>10000</v>
      </c>
      <c r="J291" s="215">
        <v>0</v>
      </c>
      <c r="K291" s="215">
        <v>10000</v>
      </c>
      <c r="L291" s="215">
        <f t="shared" si="66"/>
        <v>0</v>
      </c>
      <c r="M291" s="220"/>
      <c r="N291" s="220"/>
      <c r="O291" s="215">
        <f t="shared" si="67"/>
        <v>10000</v>
      </c>
      <c r="P291" s="215">
        <f t="shared" si="68"/>
        <v>0</v>
      </c>
      <c r="Q291" s="215">
        <f t="shared" si="68"/>
        <v>10000</v>
      </c>
      <c r="R291" s="216">
        <f t="shared" si="61"/>
        <v>0</v>
      </c>
      <c r="S291" s="216"/>
      <c r="T291" s="216">
        <f t="shared" si="70"/>
        <v>0</v>
      </c>
      <c r="U291" s="217"/>
      <c r="V291" s="205" t="s">
        <v>1</v>
      </c>
    </row>
    <row r="292" spans="1:22" s="218" customFormat="1" ht="18" customHeight="1">
      <c r="A292" s="213">
        <f t="shared" si="69"/>
        <v>9</v>
      </c>
      <c r="B292" s="214" t="s">
        <v>482</v>
      </c>
      <c r="C292" s="215">
        <f t="shared" si="62"/>
        <v>1850</v>
      </c>
      <c r="D292" s="215">
        <f t="shared" si="63"/>
        <v>0</v>
      </c>
      <c r="E292" s="215">
        <f t="shared" si="63"/>
        <v>1850</v>
      </c>
      <c r="F292" s="215">
        <f t="shared" si="64"/>
        <v>0</v>
      </c>
      <c r="G292" s="215">
        <v>0</v>
      </c>
      <c r="H292" s="215">
        <v>0</v>
      </c>
      <c r="I292" s="215">
        <f t="shared" si="65"/>
        <v>1850</v>
      </c>
      <c r="J292" s="215">
        <v>0</v>
      </c>
      <c r="K292" s="215">
        <v>1850</v>
      </c>
      <c r="L292" s="215">
        <f t="shared" si="66"/>
        <v>0</v>
      </c>
      <c r="M292" s="220"/>
      <c r="N292" s="220"/>
      <c r="O292" s="215">
        <f t="shared" si="67"/>
        <v>1850</v>
      </c>
      <c r="P292" s="215">
        <f t="shared" si="68"/>
        <v>0</v>
      </c>
      <c r="Q292" s="215">
        <f t="shared" si="68"/>
        <v>1850</v>
      </c>
      <c r="R292" s="216">
        <f t="shared" si="61"/>
        <v>0</v>
      </c>
      <c r="S292" s="216"/>
      <c r="T292" s="216">
        <f t="shared" si="70"/>
        <v>0</v>
      </c>
      <c r="U292" s="217"/>
      <c r="V292" s="205" t="s">
        <v>1</v>
      </c>
    </row>
    <row r="293" spans="1:22" s="218" customFormat="1" ht="26">
      <c r="A293" s="213">
        <f t="shared" si="69"/>
        <v>10</v>
      </c>
      <c r="B293" s="214" t="s">
        <v>483</v>
      </c>
      <c r="C293" s="215">
        <f t="shared" si="62"/>
        <v>4250</v>
      </c>
      <c r="D293" s="215">
        <f t="shared" si="63"/>
        <v>0</v>
      </c>
      <c r="E293" s="215">
        <f t="shared" si="63"/>
        <v>4250</v>
      </c>
      <c r="F293" s="215">
        <f t="shared" si="64"/>
        <v>0</v>
      </c>
      <c r="G293" s="215">
        <v>0</v>
      </c>
      <c r="H293" s="215">
        <v>0</v>
      </c>
      <c r="I293" s="215">
        <f t="shared" si="65"/>
        <v>4250</v>
      </c>
      <c r="J293" s="215">
        <v>0</v>
      </c>
      <c r="K293" s="215">
        <v>4250</v>
      </c>
      <c r="L293" s="215">
        <f t="shared" si="66"/>
        <v>0</v>
      </c>
      <c r="M293" s="220"/>
      <c r="N293" s="220"/>
      <c r="O293" s="215">
        <f t="shared" si="67"/>
        <v>4250</v>
      </c>
      <c r="P293" s="215">
        <f t="shared" si="68"/>
        <v>0</v>
      </c>
      <c r="Q293" s="215">
        <f t="shared" si="68"/>
        <v>4250</v>
      </c>
      <c r="R293" s="216">
        <f t="shared" si="61"/>
        <v>0</v>
      </c>
      <c r="S293" s="216"/>
      <c r="T293" s="216">
        <f t="shared" si="70"/>
        <v>0</v>
      </c>
      <c r="U293" s="217"/>
      <c r="V293" s="205" t="s">
        <v>1</v>
      </c>
    </row>
    <row r="294" spans="1:22" s="218" customFormat="1" ht="18" customHeight="1">
      <c r="A294" s="213">
        <f t="shared" si="69"/>
        <v>11</v>
      </c>
      <c r="B294" s="214" t="s">
        <v>484</v>
      </c>
      <c r="C294" s="215">
        <f t="shared" si="62"/>
        <v>2000</v>
      </c>
      <c r="D294" s="215">
        <f t="shared" si="63"/>
        <v>0</v>
      </c>
      <c r="E294" s="215">
        <f t="shared" si="63"/>
        <v>2000</v>
      </c>
      <c r="F294" s="215">
        <f t="shared" si="64"/>
        <v>0</v>
      </c>
      <c r="G294" s="215">
        <v>0</v>
      </c>
      <c r="H294" s="215">
        <v>0</v>
      </c>
      <c r="I294" s="215">
        <f t="shared" si="65"/>
        <v>2000</v>
      </c>
      <c r="J294" s="215">
        <v>0</v>
      </c>
      <c r="K294" s="215">
        <v>2000</v>
      </c>
      <c r="L294" s="215">
        <f t="shared" si="66"/>
        <v>0</v>
      </c>
      <c r="M294" s="220"/>
      <c r="N294" s="220"/>
      <c r="O294" s="215">
        <f t="shared" si="67"/>
        <v>2000</v>
      </c>
      <c r="P294" s="215">
        <f t="shared" si="68"/>
        <v>0</v>
      </c>
      <c r="Q294" s="215">
        <f t="shared" si="68"/>
        <v>2000</v>
      </c>
      <c r="R294" s="216">
        <f t="shared" si="61"/>
        <v>0</v>
      </c>
      <c r="S294" s="216"/>
      <c r="T294" s="216">
        <f t="shared" si="70"/>
        <v>0</v>
      </c>
      <c r="U294" s="217"/>
      <c r="V294" s="205" t="s">
        <v>1</v>
      </c>
    </row>
    <row r="295" spans="1:22" s="240" customFormat="1" ht="17.25" hidden="1" customHeight="1">
      <c r="A295" s="234"/>
      <c r="B295" s="235" t="s">
        <v>485</v>
      </c>
      <c r="C295" s="236">
        <f t="shared" si="62"/>
        <v>0</v>
      </c>
      <c r="D295" s="236">
        <f t="shared" si="63"/>
        <v>0</v>
      </c>
      <c r="E295" s="236">
        <f t="shared" si="63"/>
        <v>0</v>
      </c>
      <c r="F295" s="236">
        <f t="shared" si="64"/>
        <v>0</v>
      </c>
      <c r="G295" s="236">
        <v>0</v>
      </c>
      <c r="H295" s="236">
        <v>0</v>
      </c>
      <c r="I295" s="236">
        <f t="shared" si="65"/>
        <v>0</v>
      </c>
      <c r="J295" s="236">
        <v>0</v>
      </c>
      <c r="K295" s="236">
        <v>0</v>
      </c>
      <c r="L295" s="236">
        <f t="shared" si="66"/>
        <v>0</v>
      </c>
      <c r="M295" s="237"/>
      <c r="N295" s="237"/>
      <c r="O295" s="236">
        <f t="shared" si="67"/>
        <v>0</v>
      </c>
      <c r="P295" s="236">
        <f t="shared" si="68"/>
        <v>0</v>
      </c>
      <c r="Q295" s="236">
        <f t="shared" si="68"/>
        <v>0</v>
      </c>
      <c r="R295" s="238" t="e">
        <f t="shared" si="61"/>
        <v>#DIV/0!</v>
      </c>
      <c r="S295" s="238" t="e">
        <f t="shared" si="61"/>
        <v>#DIV/0!</v>
      </c>
      <c r="T295" s="238" t="e">
        <f t="shared" si="70"/>
        <v>#DIV/0!</v>
      </c>
      <c r="U295" s="237"/>
      <c r="V295" s="239"/>
    </row>
    <row r="296" spans="1:22" s="218" customFormat="1" ht="18" customHeight="1">
      <c r="A296" s="213">
        <f>A294+1</f>
        <v>12</v>
      </c>
      <c r="B296" s="214" t="s">
        <v>486</v>
      </c>
      <c r="C296" s="215">
        <f t="shared" si="62"/>
        <v>2500</v>
      </c>
      <c r="D296" s="215">
        <f t="shared" si="63"/>
        <v>0</v>
      </c>
      <c r="E296" s="215">
        <f t="shared" si="63"/>
        <v>2500</v>
      </c>
      <c r="F296" s="215">
        <f t="shared" si="64"/>
        <v>0</v>
      </c>
      <c r="G296" s="215">
        <v>0</v>
      </c>
      <c r="H296" s="215">
        <v>0</v>
      </c>
      <c r="I296" s="215">
        <f t="shared" si="65"/>
        <v>2500</v>
      </c>
      <c r="J296" s="215">
        <v>0</v>
      </c>
      <c r="K296" s="215">
        <v>2500</v>
      </c>
      <c r="L296" s="215">
        <f t="shared" si="66"/>
        <v>0</v>
      </c>
      <c r="M296" s="220"/>
      <c r="N296" s="220"/>
      <c r="O296" s="215">
        <f t="shared" si="67"/>
        <v>2500</v>
      </c>
      <c r="P296" s="215">
        <f t="shared" si="68"/>
        <v>0</v>
      </c>
      <c r="Q296" s="215">
        <f t="shared" si="68"/>
        <v>2500</v>
      </c>
      <c r="R296" s="216">
        <f t="shared" si="61"/>
        <v>0</v>
      </c>
      <c r="S296" s="216"/>
      <c r="T296" s="216">
        <f t="shared" si="70"/>
        <v>0</v>
      </c>
      <c r="U296" s="217"/>
      <c r="V296" s="205" t="s">
        <v>1</v>
      </c>
    </row>
    <row r="297" spans="1:22" s="218" customFormat="1" ht="26">
      <c r="A297" s="213">
        <f t="shared" ref="A297:A301" si="71">+A296+1</f>
        <v>13</v>
      </c>
      <c r="B297" s="214" t="s">
        <v>487</v>
      </c>
      <c r="C297" s="215">
        <f t="shared" si="62"/>
        <v>2500</v>
      </c>
      <c r="D297" s="215">
        <f t="shared" si="63"/>
        <v>0</v>
      </c>
      <c r="E297" s="215">
        <f t="shared" si="63"/>
        <v>2500</v>
      </c>
      <c r="F297" s="215">
        <f t="shared" si="64"/>
        <v>0</v>
      </c>
      <c r="G297" s="215">
        <v>0</v>
      </c>
      <c r="H297" s="215">
        <v>0</v>
      </c>
      <c r="I297" s="215">
        <f t="shared" si="65"/>
        <v>2500</v>
      </c>
      <c r="J297" s="215">
        <v>0</v>
      </c>
      <c r="K297" s="215">
        <v>2500</v>
      </c>
      <c r="L297" s="215">
        <f t="shared" si="66"/>
        <v>0</v>
      </c>
      <c r="M297" s="220"/>
      <c r="N297" s="220"/>
      <c r="O297" s="215">
        <f t="shared" si="67"/>
        <v>2500</v>
      </c>
      <c r="P297" s="215">
        <f t="shared" si="68"/>
        <v>0</v>
      </c>
      <c r="Q297" s="215">
        <f t="shared" si="68"/>
        <v>2500</v>
      </c>
      <c r="R297" s="216">
        <f t="shared" si="61"/>
        <v>0</v>
      </c>
      <c r="S297" s="216"/>
      <c r="T297" s="216">
        <f t="shared" si="70"/>
        <v>0</v>
      </c>
      <c r="U297" s="217"/>
      <c r="V297" s="205" t="s">
        <v>1</v>
      </c>
    </row>
    <row r="298" spans="1:22" s="218" customFormat="1" ht="26">
      <c r="A298" s="213">
        <f t="shared" si="71"/>
        <v>14</v>
      </c>
      <c r="B298" s="214" t="s">
        <v>488</v>
      </c>
      <c r="C298" s="215">
        <f t="shared" si="62"/>
        <v>1000</v>
      </c>
      <c r="D298" s="215">
        <f t="shared" si="63"/>
        <v>0</v>
      </c>
      <c r="E298" s="215">
        <f t="shared" si="63"/>
        <v>1000</v>
      </c>
      <c r="F298" s="215">
        <f t="shared" si="64"/>
        <v>0</v>
      </c>
      <c r="G298" s="215">
        <v>0</v>
      </c>
      <c r="H298" s="215">
        <v>0</v>
      </c>
      <c r="I298" s="215">
        <f t="shared" si="65"/>
        <v>1000</v>
      </c>
      <c r="J298" s="215">
        <v>0</v>
      </c>
      <c r="K298" s="215">
        <v>1000</v>
      </c>
      <c r="L298" s="215">
        <f t="shared" si="66"/>
        <v>0</v>
      </c>
      <c r="M298" s="220"/>
      <c r="N298" s="220"/>
      <c r="O298" s="215">
        <f t="shared" si="67"/>
        <v>1000</v>
      </c>
      <c r="P298" s="215">
        <f t="shared" si="68"/>
        <v>0</v>
      </c>
      <c r="Q298" s="215">
        <f t="shared" si="68"/>
        <v>1000</v>
      </c>
      <c r="R298" s="216">
        <f t="shared" si="61"/>
        <v>0</v>
      </c>
      <c r="S298" s="216"/>
      <c r="T298" s="216">
        <f t="shared" si="70"/>
        <v>0</v>
      </c>
      <c r="U298" s="217"/>
      <c r="V298" s="205" t="s">
        <v>1</v>
      </c>
    </row>
    <row r="299" spans="1:22" s="218" customFormat="1" ht="26">
      <c r="A299" s="213">
        <f t="shared" si="71"/>
        <v>15</v>
      </c>
      <c r="B299" s="214" t="s">
        <v>489</v>
      </c>
      <c r="C299" s="215">
        <f t="shared" si="62"/>
        <v>2000</v>
      </c>
      <c r="D299" s="215">
        <f t="shared" si="63"/>
        <v>0</v>
      </c>
      <c r="E299" s="215">
        <f t="shared" si="63"/>
        <v>2000</v>
      </c>
      <c r="F299" s="215">
        <f t="shared" si="64"/>
        <v>0</v>
      </c>
      <c r="G299" s="215">
        <v>0</v>
      </c>
      <c r="H299" s="215">
        <v>0</v>
      </c>
      <c r="I299" s="215">
        <f t="shared" si="65"/>
        <v>2000</v>
      </c>
      <c r="J299" s="215">
        <v>0</v>
      </c>
      <c r="K299" s="215">
        <v>2000</v>
      </c>
      <c r="L299" s="215">
        <f t="shared" si="66"/>
        <v>0</v>
      </c>
      <c r="M299" s="220"/>
      <c r="N299" s="220"/>
      <c r="O299" s="215">
        <f t="shared" si="67"/>
        <v>2000</v>
      </c>
      <c r="P299" s="215">
        <f t="shared" si="68"/>
        <v>0</v>
      </c>
      <c r="Q299" s="215">
        <f t="shared" si="68"/>
        <v>2000</v>
      </c>
      <c r="R299" s="216">
        <f t="shared" si="61"/>
        <v>0</v>
      </c>
      <c r="S299" s="216"/>
      <c r="T299" s="216">
        <f t="shared" si="70"/>
        <v>0</v>
      </c>
      <c r="U299" s="217"/>
      <c r="V299" s="205" t="s">
        <v>1</v>
      </c>
    </row>
    <row r="300" spans="1:22" s="218" customFormat="1" ht="18" customHeight="1">
      <c r="A300" s="213">
        <f t="shared" si="71"/>
        <v>16</v>
      </c>
      <c r="B300" s="214" t="s">
        <v>490</v>
      </c>
      <c r="C300" s="215">
        <f t="shared" si="62"/>
        <v>200</v>
      </c>
      <c r="D300" s="215">
        <f t="shared" si="63"/>
        <v>0</v>
      </c>
      <c r="E300" s="215">
        <f t="shared" si="63"/>
        <v>200</v>
      </c>
      <c r="F300" s="215">
        <f t="shared" si="64"/>
        <v>0</v>
      </c>
      <c r="G300" s="215">
        <v>0</v>
      </c>
      <c r="H300" s="215">
        <v>0</v>
      </c>
      <c r="I300" s="215">
        <f t="shared" si="65"/>
        <v>200</v>
      </c>
      <c r="J300" s="215">
        <v>0</v>
      </c>
      <c r="K300" s="215">
        <v>200</v>
      </c>
      <c r="L300" s="215">
        <f t="shared" si="66"/>
        <v>0</v>
      </c>
      <c r="M300" s="220"/>
      <c r="N300" s="220"/>
      <c r="O300" s="215">
        <f t="shared" si="67"/>
        <v>200</v>
      </c>
      <c r="P300" s="215">
        <f t="shared" si="68"/>
        <v>0</v>
      </c>
      <c r="Q300" s="215">
        <f t="shared" si="68"/>
        <v>200</v>
      </c>
      <c r="R300" s="216">
        <f t="shared" si="61"/>
        <v>0</v>
      </c>
      <c r="S300" s="216"/>
      <c r="T300" s="216">
        <f t="shared" si="70"/>
        <v>0</v>
      </c>
      <c r="U300" s="217"/>
      <c r="V300" s="205" t="s">
        <v>1</v>
      </c>
    </row>
    <row r="301" spans="1:22" s="218" customFormat="1" ht="20.25" customHeight="1">
      <c r="A301" s="241">
        <f t="shared" si="71"/>
        <v>17</v>
      </c>
      <c r="B301" s="242" t="s">
        <v>491</v>
      </c>
      <c r="C301" s="243">
        <f t="shared" si="62"/>
        <v>2930</v>
      </c>
      <c r="D301" s="243">
        <f t="shared" si="63"/>
        <v>0</v>
      </c>
      <c r="E301" s="243">
        <f t="shared" si="63"/>
        <v>2930</v>
      </c>
      <c r="F301" s="215">
        <f t="shared" si="64"/>
        <v>0</v>
      </c>
      <c r="G301" s="215">
        <v>0</v>
      </c>
      <c r="H301" s="215">
        <v>0</v>
      </c>
      <c r="I301" s="215">
        <f t="shared" si="65"/>
        <v>2930</v>
      </c>
      <c r="J301" s="215">
        <v>0</v>
      </c>
      <c r="K301" s="215">
        <v>2930</v>
      </c>
      <c r="L301" s="243">
        <f t="shared" si="66"/>
        <v>0</v>
      </c>
      <c r="M301" s="244"/>
      <c r="N301" s="244"/>
      <c r="O301" s="243">
        <f t="shared" si="67"/>
        <v>2930</v>
      </c>
      <c r="P301" s="243">
        <f t="shared" si="68"/>
        <v>0</v>
      </c>
      <c r="Q301" s="243">
        <f t="shared" si="68"/>
        <v>2930</v>
      </c>
      <c r="R301" s="245">
        <f t="shared" si="61"/>
        <v>0</v>
      </c>
      <c r="S301" s="245"/>
      <c r="T301" s="245">
        <f t="shared" si="70"/>
        <v>0</v>
      </c>
      <c r="U301" s="246"/>
      <c r="V301" s="205" t="s">
        <v>1</v>
      </c>
    </row>
    <row r="302" spans="1:22" s="240" customFormat="1" ht="29.25" hidden="1" customHeight="1">
      <c r="A302" s="247"/>
      <c r="B302" s="248" t="s">
        <v>492</v>
      </c>
      <c r="C302" s="249">
        <f t="shared" si="62"/>
        <v>0</v>
      </c>
      <c r="D302" s="249">
        <f t="shared" ref="D302:E304" si="72">G302+J302</f>
        <v>0</v>
      </c>
      <c r="E302" s="249">
        <f t="shared" si="72"/>
        <v>0</v>
      </c>
      <c r="F302" s="236">
        <f t="shared" si="64"/>
        <v>0</v>
      </c>
      <c r="G302" s="236"/>
      <c r="H302" s="236"/>
      <c r="I302" s="236">
        <f t="shared" si="65"/>
        <v>0</v>
      </c>
      <c r="J302" s="236"/>
      <c r="K302" s="236"/>
      <c r="L302" s="249">
        <f t="shared" si="58"/>
        <v>0</v>
      </c>
      <c r="M302" s="250"/>
      <c r="N302" s="250"/>
      <c r="O302" s="249">
        <f t="shared" si="67"/>
        <v>0</v>
      </c>
      <c r="P302" s="249">
        <f t="shared" ref="P302:Q304" si="73">D302-M302</f>
        <v>0</v>
      </c>
      <c r="Q302" s="249">
        <f t="shared" si="73"/>
        <v>0</v>
      </c>
      <c r="R302" s="251" t="e">
        <f t="shared" si="61"/>
        <v>#DIV/0!</v>
      </c>
      <c r="S302" s="251" t="e">
        <f t="shared" si="61"/>
        <v>#DIV/0!</v>
      </c>
      <c r="T302" s="251" t="e">
        <f t="shared" si="61"/>
        <v>#DIV/0!</v>
      </c>
      <c r="U302" s="250"/>
      <c r="V302" s="239"/>
    </row>
    <row r="303" spans="1:22" s="218" customFormat="1" ht="29.25" hidden="1" customHeight="1">
      <c r="A303" s="252">
        <v>20</v>
      </c>
      <c r="B303" s="231" t="s">
        <v>493</v>
      </c>
      <c r="C303" s="215">
        <f t="shared" si="62"/>
        <v>1500</v>
      </c>
      <c r="D303" s="215">
        <f t="shared" si="72"/>
        <v>1500</v>
      </c>
      <c r="E303" s="215">
        <f t="shared" si="72"/>
        <v>0</v>
      </c>
      <c r="F303" s="215">
        <f t="shared" si="64"/>
        <v>0</v>
      </c>
      <c r="G303" s="215"/>
      <c r="H303" s="215"/>
      <c r="I303" s="215">
        <f t="shared" si="65"/>
        <v>1500</v>
      </c>
      <c r="J303" s="215">
        <v>1500</v>
      </c>
      <c r="K303" s="215"/>
      <c r="L303" s="215">
        <f t="shared" si="58"/>
        <v>0</v>
      </c>
      <c r="M303" s="220"/>
      <c r="N303" s="220"/>
      <c r="O303" s="215">
        <f t="shared" si="67"/>
        <v>1500</v>
      </c>
      <c r="P303" s="215">
        <f t="shared" si="73"/>
        <v>1500</v>
      </c>
      <c r="Q303" s="215">
        <f t="shared" si="73"/>
        <v>0</v>
      </c>
      <c r="R303" s="216">
        <f t="shared" si="61"/>
        <v>0</v>
      </c>
      <c r="S303" s="216">
        <f t="shared" si="61"/>
        <v>0</v>
      </c>
      <c r="T303" s="216" t="e">
        <f t="shared" si="61"/>
        <v>#DIV/0!</v>
      </c>
      <c r="U303" s="220"/>
      <c r="V303" s="205"/>
    </row>
    <row r="304" spans="1:22" s="218" customFormat="1" ht="16.5" hidden="1" customHeight="1">
      <c r="A304" s="217"/>
      <c r="B304" s="231"/>
      <c r="C304" s="215">
        <f t="shared" si="62"/>
        <v>0</v>
      </c>
      <c r="D304" s="215">
        <f t="shared" si="72"/>
        <v>0</v>
      </c>
      <c r="E304" s="215">
        <f t="shared" si="72"/>
        <v>0</v>
      </c>
      <c r="F304" s="215">
        <f t="shared" si="64"/>
        <v>0</v>
      </c>
      <c r="G304" s="215"/>
      <c r="H304" s="215"/>
      <c r="I304" s="215">
        <f t="shared" si="65"/>
        <v>0</v>
      </c>
      <c r="J304" s="215"/>
      <c r="K304" s="215"/>
      <c r="L304" s="215">
        <f t="shared" si="58"/>
        <v>0</v>
      </c>
      <c r="M304" s="220"/>
      <c r="N304" s="220"/>
      <c r="O304" s="215">
        <f t="shared" si="67"/>
        <v>0</v>
      </c>
      <c r="P304" s="215">
        <f t="shared" si="73"/>
        <v>0</v>
      </c>
      <c r="Q304" s="215">
        <f t="shared" si="73"/>
        <v>0</v>
      </c>
      <c r="R304" s="216" t="e">
        <f t="shared" ref="R304:T305" si="74">L304/C304</f>
        <v>#DIV/0!</v>
      </c>
      <c r="S304" s="216" t="e">
        <f t="shared" si="74"/>
        <v>#DIV/0!</v>
      </c>
      <c r="T304" s="216" t="e">
        <f t="shared" si="74"/>
        <v>#DIV/0!</v>
      </c>
      <c r="U304" s="220"/>
      <c r="V304" s="221"/>
    </row>
    <row r="305" spans="1:22" s="212" customFormat="1" ht="19.5" customHeight="1">
      <c r="A305" s="253"/>
      <c r="B305" s="253" t="s">
        <v>494</v>
      </c>
      <c r="C305" s="254">
        <f t="shared" ref="C305:Q305" si="75">C283+C27+C10</f>
        <v>514357</v>
      </c>
      <c r="D305" s="254">
        <f t="shared" si="75"/>
        <v>404600</v>
      </c>
      <c r="E305" s="254">
        <f t="shared" si="75"/>
        <v>109757</v>
      </c>
      <c r="F305" s="254">
        <f t="shared" si="75"/>
        <v>357</v>
      </c>
      <c r="G305" s="254">
        <f t="shared" si="75"/>
        <v>0</v>
      </c>
      <c r="H305" s="254">
        <f t="shared" si="75"/>
        <v>357</v>
      </c>
      <c r="I305" s="254">
        <f t="shared" si="75"/>
        <v>514000</v>
      </c>
      <c r="J305" s="254">
        <f t="shared" si="75"/>
        <v>404600</v>
      </c>
      <c r="K305" s="254">
        <f t="shared" si="75"/>
        <v>109400</v>
      </c>
      <c r="L305" s="254">
        <f t="shared" si="75"/>
        <v>125357.72199999999</v>
      </c>
      <c r="M305" s="254">
        <f t="shared" si="75"/>
        <v>115860.92199999999</v>
      </c>
      <c r="N305" s="254">
        <f t="shared" si="75"/>
        <v>9496.7999999999993</v>
      </c>
      <c r="O305" s="254">
        <f t="shared" si="75"/>
        <v>388999.27799999999</v>
      </c>
      <c r="P305" s="254">
        <f t="shared" si="75"/>
        <v>288739.07799999998</v>
      </c>
      <c r="Q305" s="254">
        <f t="shared" si="75"/>
        <v>100260.2</v>
      </c>
      <c r="R305" s="255">
        <f t="shared" si="74"/>
        <v>0.24371734417923738</v>
      </c>
      <c r="S305" s="255">
        <f t="shared" si="74"/>
        <v>0.28635917449332671</v>
      </c>
      <c r="T305" s="255">
        <f t="shared" si="74"/>
        <v>8.6525688566560663E-2</v>
      </c>
      <c r="U305" s="253"/>
      <c r="V305" s="205" t="s">
        <v>1</v>
      </c>
    </row>
    <row r="307" spans="1:22">
      <c r="C307" s="258"/>
      <c r="I307" s="259">
        <v>454000</v>
      </c>
    </row>
    <row r="308" spans="1:22">
      <c r="I308" s="261">
        <f>+I305-I307</f>
        <v>60000</v>
      </c>
    </row>
  </sheetData>
  <autoFilter ref="A8:Y305">
    <filterColumn colId="21">
      <customFilters>
        <customFilter operator="notEqual" val=" "/>
      </customFilters>
    </filterColumn>
  </autoFilter>
  <mergeCells count="13">
    <mergeCell ref="U6:U8"/>
    <mergeCell ref="F7:H7"/>
    <mergeCell ref="I7:K7"/>
    <mergeCell ref="A3:U3"/>
    <mergeCell ref="A4:U4"/>
    <mergeCell ref="S5:U5"/>
    <mergeCell ref="A6:A8"/>
    <mergeCell ref="B6:B8"/>
    <mergeCell ref="C6:E7"/>
    <mergeCell ref="F6:K6"/>
    <mergeCell ref="L6:N7"/>
    <mergeCell ref="O6:Q7"/>
    <mergeCell ref="R6:T7"/>
  </mergeCells>
  <pageMargins left="0.70866141732283472" right="0.70866141732283472" top="0.51181102362204722" bottom="0.55118110236220474" header="0.31496062992125984" footer="0.31496062992125984"/>
  <pageSetup paperSize="9" scale="76" orientation="landscape" verticalDpi="0" r:id="rId1"/>
  <headerFooter>
    <oddFooter>&amp;C&amp;P</oddFooter>
  </headerFooter>
  <colBreaks count="1" manualBreakCount="1">
    <brk id="2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14"/>
  <sheetViews>
    <sheetView workbookViewId="0">
      <selection activeCell="F14" sqref="F14"/>
    </sheetView>
  </sheetViews>
  <sheetFormatPr defaultRowHeight="12.5"/>
  <cols>
    <col min="3" max="3" width="14.81640625" customWidth="1"/>
    <col min="6" max="6" width="14.7265625" customWidth="1"/>
    <col min="9" max="9" width="11.81640625" customWidth="1"/>
  </cols>
  <sheetData>
    <row r="2" spans="3:13" ht="15.5">
      <c r="C2" s="49" t="s">
        <v>11</v>
      </c>
      <c r="D2" s="50">
        <v>4.4545454545454541</v>
      </c>
      <c r="F2" s="51" t="s">
        <v>21</v>
      </c>
      <c r="G2" s="50">
        <v>1.8666666666666667</v>
      </c>
      <c r="I2" s="51" t="s">
        <v>10</v>
      </c>
      <c r="J2" s="50">
        <v>4.5</v>
      </c>
    </row>
    <row r="3" spans="3:13" ht="15.5">
      <c r="C3" s="51" t="s">
        <v>12</v>
      </c>
      <c r="D3" s="50">
        <v>3.0476190476190474</v>
      </c>
      <c r="F3" s="51" t="s">
        <v>15</v>
      </c>
      <c r="G3" s="50">
        <v>1.2592592592592593</v>
      </c>
      <c r="I3" s="51" t="s">
        <v>15</v>
      </c>
      <c r="J3" s="50">
        <v>1.4444444444444444</v>
      </c>
      <c r="M3" t="s">
        <v>98</v>
      </c>
    </row>
    <row r="4" spans="3:13" ht="15.5">
      <c r="C4" s="51" t="s">
        <v>16</v>
      </c>
      <c r="D4" s="50">
        <v>2.5882352941176472</v>
      </c>
      <c r="F4" s="51" t="s">
        <v>18</v>
      </c>
      <c r="G4" s="50">
        <v>1.2380952380952381</v>
      </c>
      <c r="I4" s="51" t="s">
        <v>17</v>
      </c>
      <c r="J4" s="50">
        <v>1.44</v>
      </c>
      <c r="M4" t="s">
        <v>99</v>
      </c>
    </row>
    <row r="5" spans="3:13" ht="15.5">
      <c r="C5" s="51" t="s">
        <v>18</v>
      </c>
      <c r="D5" s="50">
        <v>2.4285714285714284</v>
      </c>
      <c r="F5" s="51" t="s">
        <v>11</v>
      </c>
      <c r="G5" s="50">
        <v>1.1818181818181819</v>
      </c>
      <c r="I5" s="51" t="s">
        <v>14</v>
      </c>
      <c r="J5" s="50">
        <v>1.3846153846153846</v>
      </c>
      <c r="M5" t="s">
        <v>100</v>
      </c>
    </row>
    <row r="6" spans="3:13" ht="15.5">
      <c r="C6" s="51" t="s">
        <v>19</v>
      </c>
      <c r="D6" s="50">
        <v>2.3666666666666667</v>
      </c>
      <c r="E6" s="52"/>
      <c r="F6" s="51" t="s">
        <v>14</v>
      </c>
      <c r="G6" s="50">
        <v>1.1538461538461537</v>
      </c>
      <c r="H6" s="52"/>
      <c r="I6" s="51" t="s">
        <v>18</v>
      </c>
      <c r="J6" s="50">
        <v>1.3333333333333333</v>
      </c>
      <c r="M6" t="s">
        <v>101</v>
      </c>
    </row>
    <row r="7" spans="3:13" ht="15.5">
      <c r="C7" s="51" t="s">
        <v>21</v>
      </c>
      <c r="D7" s="50">
        <v>2.2666666666666666</v>
      </c>
      <c r="E7" s="52"/>
      <c r="F7" s="51" t="s">
        <v>16</v>
      </c>
      <c r="G7" s="50">
        <v>1.1176470588235294</v>
      </c>
      <c r="H7" s="52"/>
      <c r="I7" s="51" t="s">
        <v>16</v>
      </c>
      <c r="J7" s="50">
        <v>1.2352941176470589</v>
      </c>
    </row>
    <row r="8" spans="3:13" ht="31">
      <c r="C8" s="41" t="s">
        <v>15</v>
      </c>
      <c r="D8" s="43">
        <v>1.5925925925925926</v>
      </c>
      <c r="F8" s="41" t="s">
        <v>19</v>
      </c>
      <c r="G8" s="43">
        <v>1</v>
      </c>
      <c r="I8" s="41" t="s">
        <v>20</v>
      </c>
      <c r="J8" s="43">
        <v>1</v>
      </c>
    </row>
    <row r="9" spans="3:13" ht="15.5">
      <c r="C9" s="41" t="s">
        <v>17</v>
      </c>
      <c r="D9" s="43">
        <v>1.48</v>
      </c>
      <c r="F9" s="40" t="s">
        <v>17</v>
      </c>
      <c r="G9" s="43">
        <v>0.92</v>
      </c>
      <c r="I9" s="41" t="s">
        <v>19</v>
      </c>
      <c r="J9" s="43">
        <v>0.93333333333333335</v>
      </c>
    </row>
    <row r="10" spans="3:13" ht="15.5">
      <c r="C10" s="41" t="s">
        <v>14</v>
      </c>
      <c r="D10" s="43">
        <v>1.0769230769230769</v>
      </c>
      <c r="F10" s="41" t="s">
        <v>13</v>
      </c>
      <c r="G10" s="43">
        <v>0.90909090909090906</v>
      </c>
      <c r="I10" s="41" t="s">
        <v>11</v>
      </c>
      <c r="J10" s="43">
        <v>0.81818181818181823</v>
      </c>
    </row>
    <row r="11" spans="3:13" ht="15.5">
      <c r="C11" s="41" t="s">
        <v>13</v>
      </c>
      <c r="D11" s="43">
        <v>1.0454545454545454</v>
      </c>
      <c r="F11" s="41" t="s">
        <v>23</v>
      </c>
      <c r="G11" s="43">
        <v>0.83333333333333337</v>
      </c>
      <c r="I11" s="41" t="s">
        <v>21</v>
      </c>
      <c r="J11" s="43">
        <v>0.8</v>
      </c>
    </row>
    <row r="12" spans="3:13" ht="15.5">
      <c r="C12" s="41" t="s">
        <v>23</v>
      </c>
      <c r="D12" s="43">
        <v>0.5</v>
      </c>
      <c r="F12" s="41" t="s">
        <v>12</v>
      </c>
      <c r="G12" s="43">
        <v>0.7142857142857143</v>
      </c>
      <c r="I12" s="41" t="s">
        <v>12</v>
      </c>
      <c r="J12" s="43">
        <v>0.7142857142857143</v>
      </c>
    </row>
    <row r="13" spans="3:13" ht="15.5">
      <c r="C13" s="41" t="s">
        <v>10</v>
      </c>
      <c r="D13" s="43">
        <v>0.33333333333333331</v>
      </c>
      <c r="F13" s="41" t="s">
        <v>10</v>
      </c>
      <c r="G13" s="43">
        <v>0.66666666666666663</v>
      </c>
      <c r="I13" s="41" t="s">
        <v>13</v>
      </c>
      <c r="J13" s="43">
        <v>0.7142857142857143</v>
      </c>
    </row>
    <row r="14" spans="3:13" ht="15.5">
      <c r="C14" s="42" t="s">
        <v>20</v>
      </c>
      <c r="D14" s="43">
        <v>0</v>
      </c>
      <c r="F14" s="41" t="s">
        <v>20</v>
      </c>
      <c r="G14" s="43">
        <v>0</v>
      </c>
      <c r="I14" s="41" t="s">
        <v>23</v>
      </c>
      <c r="J14" s="43">
        <v>0.33333333333333331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F14"/>
  <sheetViews>
    <sheetView workbookViewId="0">
      <selection activeCell="G20" sqref="G20"/>
    </sheetView>
  </sheetViews>
  <sheetFormatPr defaultRowHeight="12.5"/>
  <cols>
    <col min="3" max="3" width="13.1796875" customWidth="1"/>
  </cols>
  <sheetData>
    <row r="2" spans="3:6" ht="15.5">
      <c r="C2" s="45" t="s">
        <v>11</v>
      </c>
      <c r="D2" s="48">
        <v>364</v>
      </c>
      <c r="E2" s="46">
        <v>7542</v>
      </c>
      <c r="F2">
        <v>4.8263060196234422</v>
      </c>
    </row>
    <row r="3" spans="3:6" ht="15.5">
      <c r="C3" s="45" t="s">
        <v>12</v>
      </c>
      <c r="D3" s="48">
        <v>1146</v>
      </c>
      <c r="E3" s="46">
        <v>28319</v>
      </c>
      <c r="F3">
        <v>4.046753063314382</v>
      </c>
    </row>
    <row r="4" spans="3:6" ht="15.5">
      <c r="C4" s="45" t="s">
        <v>19</v>
      </c>
      <c r="D4" s="48">
        <v>500</v>
      </c>
      <c r="E4" s="46">
        <v>31456</v>
      </c>
      <c r="F4">
        <v>1.5895218718209563</v>
      </c>
    </row>
    <row r="5" spans="3:6" ht="15.5">
      <c r="C5" s="45" t="s">
        <v>20</v>
      </c>
      <c r="D5" s="48">
        <v>13</v>
      </c>
      <c r="E5" s="47">
        <v>1185</v>
      </c>
      <c r="F5">
        <v>1.0970464135021099</v>
      </c>
    </row>
    <row r="6" spans="3:6" ht="15.5">
      <c r="C6" s="45" t="s">
        <v>15</v>
      </c>
      <c r="D6" s="48">
        <v>280</v>
      </c>
      <c r="E6" s="46">
        <v>29925</v>
      </c>
      <c r="F6">
        <v>0.9356725146198831</v>
      </c>
    </row>
    <row r="7" spans="3:6" ht="15.5">
      <c r="C7" s="45" t="s">
        <v>23</v>
      </c>
      <c r="D7" s="48">
        <v>62</v>
      </c>
      <c r="E7" s="46">
        <v>8421</v>
      </c>
      <c r="F7">
        <v>0.73625460159125999</v>
      </c>
    </row>
    <row r="8" spans="3:6" ht="15.5">
      <c r="C8" s="45" t="s">
        <v>10</v>
      </c>
      <c r="D8" s="48">
        <v>51</v>
      </c>
      <c r="E8" s="46">
        <v>7906</v>
      </c>
      <c r="F8">
        <v>0.64507968631419177</v>
      </c>
    </row>
    <row r="9" spans="3:6" ht="15.5">
      <c r="C9" s="45" t="s">
        <v>16</v>
      </c>
      <c r="D9" s="48">
        <v>149</v>
      </c>
      <c r="E9" s="46">
        <v>23920</v>
      </c>
      <c r="F9">
        <v>0.62290969899665549</v>
      </c>
    </row>
    <row r="10" spans="3:6" ht="15.5">
      <c r="C10" s="45" t="s">
        <v>18</v>
      </c>
      <c r="D10" s="48">
        <v>185</v>
      </c>
      <c r="E10" s="46">
        <v>31324</v>
      </c>
      <c r="F10">
        <v>0.59060145575277745</v>
      </c>
    </row>
    <row r="11" spans="3:6" ht="15.5">
      <c r="C11" s="45" t="s">
        <v>21</v>
      </c>
      <c r="D11" s="48">
        <v>200</v>
      </c>
      <c r="E11" s="46">
        <v>35611</v>
      </c>
      <c r="F11">
        <v>0.56162421723624723</v>
      </c>
    </row>
    <row r="12" spans="3:6" ht="15.5">
      <c r="C12" s="45" t="s">
        <v>13</v>
      </c>
      <c r="D12" s="48">
        <v>172</v>
      </c>
      <c r="E12" s="46">
        <v>31750</v>
      </c>
      <c r="F12">
        <v>0.54173228346456692</v>
      </c>
    </row>
    <row r="13" spans="3:6" ht="15.5">
      <c r="C13" s="45" t="s">
        <v>17</v>
      </c>
      <c r="D13" s="48">
        <v>177</v>
      </c>
      <c r="E13" s="46">
        <v>36622</v>
      </c>
      <c r="F13">
        <v>0.48331603953907482</v>
      </c>
    </row>
    <row r="14" spans="3:6" ht="15.5">
      <c r="C14" s="45" t="s">
        <v>14</v>
      </c>
      <c r="D14" s="48">
        <v>88</v>
      </c>
      <c r="E14" s="46">
        <v>22035</v>
      </c>
      <c r="F14">
        <v>0.39936464715225778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b1 MH</vt:lpstr>
      <vt:lpstr>b2 tht</vt:lpstr>
      <vt:lpstr>B3 htx</vt:lpstr>
      <vt:lpstr>b4 dn</vt:lpstr>
      <vt:lpstr>b5 gtnt</vt:lpstr>
      <vt:lpstr>B6. KMNĐ</vt:lpstr>
      <vt:lpstr>BIEU 7. GIAI NGAN</vt:lpstr>
      <vt:lpstr>Sheet3</vt:lpstr>
      <vt:lpstr>Sheet1</vt:lpstr>
      <vt:lpstr>Sheet2</vt:lpstr>
      <vt:lpstr>B10. Giai ngan</vt:lpstr>
      <vt:lpstr>VUON MAU</vt:lpstr>
      <vt:lpstr>Sheet4</vt:lpstr>
      <vt:lpstr>Sheet5</vt:lpstr>
      <vt:lpstr>Sheet6</vt:lpstr>
      <vt:lpstr>vuon</vt:lpstr>
      <vt:lpstr>Sheet7</vt:lpstr>
      <vt:lpstr>Sheet8</vt:lpstr>
      <vt:lpstr>'B6. KMNĐ'!Print_Area</vt:lpstr>
      <vt:lpstr>'BIEU 7. GIAI NGAN'!Print_Titles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2019-07-08T09:01:42Z</cp:lastPrinted>
  <dcterms:created xsi:type="dcterms:W3CDTF">2014-09-06T08:09:16Z</dcterms:created>
  <dcterms:modified xsi:type="dcterms:W3CDTF">2019-07-12T00:55:03Z</dcterms:modified>
</cp:coreProperties>
</file>