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LAC" sheetId="1" r:id="rId1"/>
    <sheet name="DAU XANH" sheetId="2" r:id="rId2"/>
    <sheet name="Cam, buoi" sheetId="3" r:id="rId3"/>
    <sheet name="CAO SU" sheetId="4" r:id="rId4"/>
    <sheet name="Go nguyen lieu" sheetId="5" r:id="rId5"/>
    <sheet name="Dan bo" sheetId="6" r:id="rId6"/>
    <sheet name="Chan nuoi 1" sheetId="7" r:id="rId7"/>
  </sheets>
  <definedNames/>
  <calcPr fullCalcOnLoad="1"/>
</workbook>
</file>

<file path=xl/sharedStrings.xml><?xml version="1.0" encoding="utf-8"?>
<sst xmlns="http://schemas.openxmlformats.org/spreadsheetml/2006/main" count="205" uniqueCount="58">
  <si>
    <t>UỶ BAN NHÂN DÂN</t>
  </si>
  <si>
    <t>HUYỆN VŨ QUANG</t>
  </si>
  <si>
    <t>STT</t>
  </si>
  <si>
    <t>Đến năm 2015</t>
  </si>
  <si>
    <t>DT (ha)</t>
  </si>
  <si>
    <t>SL (tấn)</t>
  </si>
  <si>
    <t>Đến năm 2020</t>
  </si>
  <si>
    <t>TT Vũ Quang</t>
  </si>
  <si>
    <t>Ân Phú</t>
  </si>
  <si>
    <t>Đức Giang</t>
  </si>
  <si>
    <t>Đức Lĩnh</t>
  </si>
  <si>
    <t>Sơn Thọ</t>
  </si>
  <si>
    <t>Đức Hương</t>
  </si>
  <si>
    <t>Đức Bồng</t>
  </si>
  <si>
    <t>Đức Liên</t>
  </si>
  <si>
    <t>Hương Điền</t>
  </si>
  <si>
    <t>Hương Minh</t>
  </si>
  <si>
    <t>Hương Thọ</t>
  </si>
  <si>
    <t>Hương Quang</t>
  </si>
  <si>
    <t>Tổng cộng</t>
  </si>
  <si>
    <t>Đơn vị</t>
  </si>
  <si>
    <t>Lợn</t>
  </si>
  <si>
    <t>Hươu</t>
  </si>
  <si>
    <t>Số 
lượng
 (1000 
con)</t>
  </si>
  <si>
    <t>Sản
 lượng
 thịt hơi
 XC
 (1000 
tấn)</t>
  </si>
  <si>
    <t>Ước
 tính 
giá trị 
SX 
theo 
giá cố
 định
 (tỷ)</t>
  </si>
  <si>
    <t>Sản
lượng nhung 
tấn)</t>
  </si>
  <si>
    <t>Biểu 04: ĐỊNH HƯỚNG PHÁT TRIỂN CAO SU TIỂU ĐIỀN</t>
  </si>
  <si>
    <t>NS/vụ 
(tạ/ha)</t>
  </si>
  <si>
    <t>Ước tính 
giá trị 
theo giá 
cố định
 năm1994 
(tỷ đồng)</t>
  </si>
  <si>
    <t>Ước tính
 giá trị
 theo giá 
cố định
 năm 1994
 (tỷ đồng)</t>
  </si>
  <si>
    <t>NS/vụ
 (tạ/ha)</t>
  </si>
  <si>
    <t>Ước tính giá trị 
theo giá cố định
 năm 1994 (tỷ đồng)</t>
  </si>
  <si>
    <t>SL Ước tính giá
 trị theo giá cố
 định năm 1994 
(tỷ đồng)</t>
  </si>
  <si>
    <t>DT 
khai thác
 mủ (ha)</t>
  </si>
  <si>
    <t>NS/vụ 
(tấn/ha)</t>
  </si>
  <si>
    <t>DT 
khai thác 
mủ (ha)</t>
  </si>
  <si>
    <t>Ước tính giá 
trị theo giá cố định năm 1994
 (tỷ đồng)</t>
  </si>
  <si>
    <t>Ghi chú: Riêng xã Hương Thọ bố trí trồng bưởi Phúc Trạch;</t>
  </si>
  <si>
    <t>Biểu 02: ĐỊNH HƯỚNG PHÁT TRIỂN ĐẬU XANH HÀNG HOÁ VỤ HÈ THU</t>
  </si>
  <si>
    <t>Ong</t>
  </si>
  <si>
    <t>Số lượng tổng đàn (đàn)</t>
  </si>
  <si>
    <t>Sản lượng mật Ong (tấn)</t>
  </si>
  <si>
    <t>Biểu 05: ĐỊNH HƯỚNG PHÁT TRIỂN NGUYÊN LIỆU GỖ RỪNG TRỒNG</t>
  </si>
  <si>
    <t>DT 
khai thác
 (ha)</t>
  </si>
  <si>
    <t>Ban quản lý rừng</t>
  </si>
  <si>
    <t>Doanh nghiệp</t>
  </si>
  <si>
    <t>UBND xã</t>
  </si>
  <si>
    <t>Hộ gia đình</t>
  </si>
  <si>
    <t>Chủ rừng</t>
  </si>
  <si>
    <t xml:space="preserve">Biểu 01: ĐỊNH HƯỚNG PHÁT TRIỂN LẠC THÂM CANH HÀNG HOÁ </t>
  </si>
  <si>
    <t>Biểu 03: ĐỊNH HƯỚNG PHÁT TRIỂN CAM HÀNG HOÁ VÀ BƯỞI PHÚC TRẠCH</t>
  </si>
  <si>
    <t>BIỂU 06: ĐỊNH HƯỚNG PHÁT TRIỂN SẢN XUẤT HÀNG HOÁ CHỦ LỰC VỀ CHĂN NUÔI</t>
  </si>
  <si>
    <t>Khối lượng khai thác gỗ m3/năm)</t>
  </si>
  <si>
    <t>Bò</t>
  </si>
  <si>
    <t>Biểu 05: Định hướng phát triển sản phẩm hàng hoá chủ lực đàn bò</t>
  </si>
  <si>
    <t>Năm 2015</t>
  </si>
  <si>
    <t>Năm 2020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</si>
</sst>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#,##0.0"/>
    <numFmt numFmtId="169" formatCode="#,##0.000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_(* #,##0.0000000_);_(* \(#,##0.0000000\);_(* &quot;-&quot;??_);_(@_)"/>
    <numFmt numFmtId="177" formatCode="#,##0.0000"/>
    <numFmt numFmtId="178" formatCode="#,##0.00000"/>
  </numFmts>
  <fonts count="13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.Vntime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2" fontId="5" fillId="0" borderId="2" xfId="0" applyNumberFormat="1" applyFont="1" applyBorder="1" applyAlignment="1">
      <alignment/>
    </xf>
    <xf numFmtId="2" fontId="5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2" fontId="5" fillId="0" borderId="4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0" fontId="2" fillId="0" borderId="5" xfId="0" applyFont="1" applyBorder="1" applyAlignment="1">
      <alignment/>
    </xf>
    <xf numFmtId="3" fontId="2" fillId="0" borderId="5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68" fontId="3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2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164" fontId="8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 wrapText="1"/>
    </xf>
    <xf numFmtId="3" fontId="8" fillId="0" borderId="2" xfId="0" applyNumberFormat="1" applyFont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164" fontId="8" fillId="0" borderId="2" xfId="0" applyNumberFormat="1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164" fontId="8" fillId="0" borderId="3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 wrapText="1"/>
    </xf>
    <xf numFmtId="3" fontId="8" fillId="0" borderId="3" xfId="0" applyNumberFormat="1" applyFont="1" applyBorder="1" applyAlignment="1">
      <alignment horizontal="right"/>
    </xf>
    <xf numFmtId="4" fontId="8" fillId="0" borderId="3" xfId="0" applyNumberFormat="1" applyFont="1" applyBorder="1" applyAlignment="1">
      <alignment horizontal="right"/>
    </xf>
    <xf numFmtId="164" fontId="8" fillId="0" borderId="3" xfId="0" applyNumberFormat="1" applyFont="1" applyBorder="1" applyAlignment="1">
      <alignment horizontal="right" vertical="center" wrapText="1"/>
    </xf>
    <xf numFmtId="0" fontId="8" fillId="0" borderId="5" xfId="0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3" fontId="8" fillId="0" borderId="5" xfId="0" applyNumberFormat="1" applyFont="1" applyBorder="1" applyAlignment="1">
      <alignment horizontal="right"/>
    </xf>
    <xf numFmtId="4" fontId="8" fillId="0" borderId="5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/>
    </xf>
    <xf numFmtId="4" fontId="9" fillId="0" borderId="1" xfId="0" applyNumberFormat="1" applyFont="1" applyBorder="1" applyAlignment="1">
      <alignment/>
    </xf>
    <xf numFmtId="168" fontId="9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168" fontId="8" fillId="0" borderId="3" xfId="0" applyNumberFormat="1" applyFont="1" applyBorder="1" applyAlignment="1">
      <alignment horizontal="right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right" vertical="center"/>
    </xf>
    <xf numFmtId="1" fontId="8" fillId="0" borderId="3" xfId="0" applyNumberFormat="1" applyFont="1" applyBorder="1" applyAlignment="1">
      <alignment horizontal="right" vertical="center"/>
    </xf>
    <xf numFmtId="1" fontId="8" fillId="0" borderId="3" xfId="0" applyNumberFormat="1" applyFont="1" applyBorder="1" applyAlignment="1">
      <alignment horizontal="right"/>
    </xf>
    <xf numFmtId="1" fontId="8" fillId="0" borderId="5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168" fontId="2" fillId="0" borderId="2" xfId="0" applyNumberFormat="1" applyFont="1" applyBorder="1" applyAlignment="1">
      <alignment/>
    </xf>
    <xf numFmtId="168" fontId="2" fillId="0" borderId="3" xfId="0" applyNumberFormat="1" applyFont="1" applyBorder="1" applyAlignment="1">
      <alignment/>
    </xf>
    <xf numFmtId="170" fontId="10" fillId="0" borderId="3" xfId="15" applyNumberFormat="1" applyFont="1" applyBorder="1" applyAlignment="1">
      <alignment horizontal="right"/>
    </xf>
    <xf numFmtId="1" fontId="8" fillId="0" borderId="2" xfId="0" applyNumberFormat="1" applyFont="1" applyBorder="1" applyAlignment="1">
      <alignment horizontal="right" vertical="center" wrapText="1"/>
    </xf>
    <xf numFmtId="1" fontId="8" fillId="0" borderId="3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1" fontId="11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right" vertical="center" wrapText="1"/>
    </xf>
    <xf numFmtId="3" fontId="11" fillId="0" borderId="1" xfId="0" applyNumberFormat="1" applyFont="1" applyBorder="1" applyAlignment="1">
      <alignment horizontal="right"/>
    </xf>
    <xf numFmtId="4" fontId="11" fillId="0" borderId="1" xfId="0" applyNumberFormat="1" applyFont="1" applyBorder="1" applyAlignment="1">
      <alignment horizontal="right"/>
    </xf>
    <xf numFmtId="164" fontId="5" fillId="0" borderId="2" xfId="0" applyNumberFormat="1" applyFont="1" applyBorder="1" applyAlignment="1">
      <alignment/>
    </xf>
    <xf numFmtId="164" fontId="5" fillId="0" borderId="3" xfId="0" applyNumberFormat="1" applyFont="1" applyBorder="1" applyAlignment="1">
      <alignment/>
    </xf>
    <xf numFmtId="1" fontId="5" fillId="0" borderId="2" xfId="0" applyNumberFormat="1" applyFont="1" applyBorder="1" applyAlignment="1">
      <alignment/>
    </xf>
    <xf numFmtId="1" fontId="5" fillId="0" borderId="3" xfId="0" applyNumberFormat="1" applyFont="1" applyBorder="1" applyAlignment="1">
      <alignment/>
    </xf>
    <xf numFmtId="1" fontId="5" fillId="0" borderId="4" xfId="0" applyNumberFormat="1" applyFont="1" applyBorder="1" applyAlignment="1">
      <alignment/>
    </xf>
    <xf numFmtId="1" fontId="4" fillId="0" borderId="1" xfId="0" applyNumberFormat="1" applyFont="1" applyBorder="1" applyAlignment="1">
      <alignment/>
    </xf>
    <xf numFmtId="165" fontId="5" fillId="0" borderId="2" xfId="0" applyNumberFormat="1" applyFont="1" applyBorder="1" applyAlignment="1">
      <alignment/>
    </xf>
    <xf numFmtId="171" fontId="8" fillId="0" borderId="3" xfId="15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71" fontId="8" fillId="0" borderId="2" xfId="15" applyNumberFormat="1" applyFont="1" applyBorder="1" applyAlignment="1">
      <alignment horizontal="right" vertical="center"/>
    </xf>
    <xf numFmtId="171" fontId="8" fillId="0" borderId="2" xfId="15" applyNumberFormat="1" applyFont="1" applyBorder="1" applyAlignment="1">
      <alignment horizontal="right" vertical="center" wrapText="1"/>
    </xf>
    <xf numFmtId="171" fontId="8" fillId="0" borderId="2" xfId="15" applyNumberFormat="1" applyFont="1" applyBorder="1" applyAlignment="1">
      <alignment horizontal="right"/>
    </xf>
    <xf numFmtId="171" fontId="8" fillId="0" borderId="3" xfId="15" applyNumberFormat="1" applyFont="1" applyBorder="1" applyAlignment="1">
      <alignment horizontal="right" vertical="center"/>
    </xf>
    <xf numFmtId="171" fontId="8" fillId="0" borderId="3" xfId="15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2" fillId="0" borderId="0" xfId="0" applyFont="1" applyAlignment="1">
      <alignment/>
    </xf>
    <xf numFmtId="43" fontId="8" fillId="0" borderId="3" xfId="15" applyNumberFormat="1" applyFont="1" applyBorder="1" applyAlignment="1">
      <alignment horizontal="right"/>
    </xf>
    <xf numFmtId="2" fontId="5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distributed"/>
    </xf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distributed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8">
      <selection activeCell="I21" sqref="I21"/>
    </sheetView>
  </sheetViews>
  <sheetFormatPr defaultColWidth="9.140625" defaultRowHeight="12.75"/>
  <cols>
    <col min="1" max="1" width="4.8515625" style="89" customWidth="1"/>
    <col min="2" max="2" width="15.28125" style="1" customWidth="1"/>
    <col min="3" max="4" width="9.140625" style="1" customWidth="1"/>
    <col min="5" max="5" width="8.57421875" style="1" customWidth="1"/>
    <col min="6" max="6" width="12.140625" style="1" customWidth="1"/>
    <col min="7" max="9" width="9.140625" style="1" customWidth="1"/>
    <col min="10" max="10" width="11.8515625" style="1" customWidth="1"/>
    <col min="11" max="16384" width="9.140625" style="1" customWidth="1"/>
  </cols>
  <sheetData>
    <row r="1" spans="1:3" ht="15.75">
      <c r="A1" s="96" t="s">
        <v>0</v>
      </c>
      <c r="B1" s="96"/>
      <c r="C1" s="96"/>
    </row>
    <row r="2" spans="1:3" ht="15.75">
      <c r="A2" s="96" t="s">
        <v>1</v>
      </c>
      <c r="B2" s="96"/>
      <c r="C2" s="96"/>
    </row>
    <row r="4" spans="1:10" ht="15.75">
      <c r="A4" s="96" t="s">
        <v>50</v>
      </c>
      <c r="B4" s="96"/>
      <c r="C4" s="96"/>
      <c r="D4" s="96"/>
      <c r="E4" s="96"/>
      <c r="F4" s="96"/>
      <c r="G4" s="96"/>
      <c r="H4" s="96"/>
      <c r="I4" s="96"/>
      <c r="J4" s="96"/>
    </row>
    <row r="6" spans="1:10" ht="15.75">
      <c r="A6" s="97" t="s">
        <v>2</v>
      </c>
      <c r="B6" s="97" t="s">
        <v>20</v>
      </c>
      <c r="C6" s="97" t="s">
        <v>3</v>
      </c>
      <c r="D6" s="97"/>
      <c r="E6" s="97"/>
      <c r="F6" s="97"/>
      <c r="G6" s="97" t="s">
        <v>6</v>
      </c>
      <c r="H6" s="97"/>
      <c r="I6" s="97"/>
      <c r="J6" s="97"/>
    </row>
    <row r="7" spans="1:10" s="52" customFormat="1" ht="106.5" customHeight="1">
      <c r="A7" s="97"/>
      <c r="B7" s="97"/>
      <c r="C7" s="51" t="s">
        <v>4</v>
      </c>
      <c r="D7" s="53" t="s">
        <v>28</v>
      </c>
      <c r="E7" s="51" t="s">
        <v>5</v>
      </c>
      <c r="F7" s="53" t="s">
        <v>30</v>
      </c>
      <c r="G7" s="51" t="s">
        <v>4</v>
      </c>
      <c r="H7" s="53" t="s">
        <v>31</v>
      </c>
      <c r="I7" s="51" t="s">
        <v>5</v>
      </c>
      <c r="J7" s="53" t="s">
        <v>29</v>
      </c>
    </row>
    <row r="8" spans="1:10" ht="15.75">
      <c r="A8" s="90">
        <v>1</v>
      </c>
      <c r="B8" s="7" t="s">
        <v>7</v>
      </c>
      <c r="C8" s="16">
        <v>30</v>
      </c>
      <c r="D8" s="16">
        <v>28</v>
      </c>
      <c r="E8" s="16">
        <f>C8*D8/10</f>
        <v>84</v>
      </c>
      <c r="F8" s="17">
        <f>E8*0.0032</f>
        <v>0.26880000000000004</v>
      </c>
      <c r="G8" s="16">
        <v>40</v>
      </c>
      <c r="H8" s="16">
        <v>30</v>
      </c>
      <c r="I8" s="16">
        <f>G8*H8/10</f>
        <v>120</v>
      </c>
      <c r="J8" s="17">
        <f>I8*0.0032</f>
        <v>0.384</v>
      </c>
    </row>
    <row r="9" spans="1:10" ht="15.75">
      <c r="A9" s="91">
        <v>2</v>
      </c>
      <c r="B9" s="8" t="s">
        <v>8</v>
      </c>
      <c r="C9" s="18">
        <v>60</v>
      </c>
      <c r="D9" s="18">
        <v>28</v>
      </c>
      <c r="E9" s="18">
        <f aca="true" t="shared" si="0" ref="E9:E19">C9*D9/10</f>
        <v>168</v>
      </c>
      <c r="F9" s="19">
        <f aca="true" t="shared" si="1" ref="F9:F19">E9*0.0032</f>
        <v>0.5376000000000001</v>
      </c>
      <c r="G9" s="18">
        <v>70</v>
      </c>
      <c r="H9" s="18">
        <v>30</v>
      </c>
      <c r="I9" s="18">
        <f aca="true" t="shared" si="2" ref="I9:I19">G9*H9/10</f>
        <v>210</v>
      </c>
      <c r="J9" s="19">
        <f aca="true" t="shared" si="3" ref="J9:J19">I9*0.0032</f>
        <v>0.672</v>
      </c>
    </row>
    <row r="10" spans="1:10" ht="15.75">
      <c r="A10" s="91">
        <v>3</v>
      </c>
      <c r="B10" s="8" t="s">
        <v>9</v>
      </c>
      <c r="C10" s="18">
        <v>72</v>
      </c>
      <c r="D10" s="18">
        <v>28</v>
      </c>
      <c r="E10" s="18">
        <f t="shared" si="0"/>
        <v>201.6</v>
      </c>
      <c r="F10" s="19">
        <f t="shared" si="1"/>
        <v>0.64512</v>
      </c>
      <c r="G10" s="18">
        <v>80</v>
      </c>
      <c r="H10" s="18">
        <v>30</v>
      </c>
      <c r="I10" s="18">
        <f t="shared" si="2"/>
        <v>240</v>
      </c>
      <c r="J10" s="19">
        <f t="shared" si="3"/>
        <v>0.768</v>
      </c>
    </row>
    <row r="11" spans="1:10" ht="15.75">
      <c r="A11" s="91">
        <v>4</v>
      </c>
      <c r="B11" s="8" t="s">
        <v>10</v>
      </c>
      <c r="C11" s="18">
        <v>100</v>
      </c>
      <c r="D11" s="18">
        <v>27</v>
      </c>
      <c r="E11" s="18">
        <f t="shared" si="0"/>
        <v>270</v>
      </c>
      <c r="F11" s="19">
        <f t="shared" si="1"/>
        <v>0.864</v>
      </c>
      <c r="G11" s="18">
        <v>140</v>
      </c>
      <c r="H11" s="18">
        <v>30</v>
      </c>
      <c r="I11" s="18">
        <f t="shared" si="2"/>
        <v>420</v>
      </c>
      <c r="J11" s="19">
        <f t="shared" si="3"/>
        <v>1.344</v>
      </c>
    </row>
    <row r="12" spans="1:10" ht="15.75">
      <c r="A12" s="91">
        <v>5</v>
      </c>
      <c r="B12" s="8" t="s">
        <v>11</v>
      </c>
      <c r="C12" s="18">
        <v>25</v>
      </c>
      <c r="D12" s="18">
        <v>26</v>
      </c>
      <c r="E12" s="18">
        <f t="shared" si="0"/>
        <v>65</v>
      </c>
      <c r="F12" s="19">
        <f t="shared" si="1"/>
        <v>0.20800000000000002</v>
      </c>
      <c r="G12" s="18">
        <v>30</v>
      </c>
      <c r="H12" s="18">
        <v>28</v>
      </c>
      <c r="I12" s="18">
        <f t="shared" si="2"/>
        <v>84</v>
      </c>
      <c r="J12" s="19">
        <f t="shared" si="3"/>
        <v>0.26880000000000004</v>
      </c>
    </row>
    <row r="13" spans="1:10" ht="15.75">
      <c r="A13" s="91">
        <v>6</v>
      </c>
      <c r="B13" s="8" t="s">
        <v>12</v>
      </c>
      <c r="C13" s="18">
        <v>120</v>
      </c>
      <c r="D13" s="18">
        <v>25</v>
      </c>
      <c r="E13" s="18">
        <f t="shared" si="0"/>
        <v>300</v>
      </c>
      <c r="F13" s="19">
        <f t="shared" si="1"/>
        <v>0.9600000000000001</v>
      </c>
      <c r="G13" s="18">
        <v>160</v>
      </c>
      <c r="H13" s="18">
        <v>28</v>
      </c>
      <c r="I13" s="18">
        <f t="shared" si="2"/>
        <v>448</v>
      </c>
      <c r="J13" s="19">
        <f t="shared" si="3"/>
        <v>1.4336</v>
      </c>
    </row>
    <row r="14" spans="1:10" ht="15.75">
      <c r="A14" s="91">
        <v>7</v>
      </c>
      <c r="B14" s="8" t="s">
        <v>13</v>
      </c>
      <c r="C14" s="18">
        <v>47</v>
      </c>
      <c r="D14" s="18">
        <v>28</v>
      </c>
      <c r="E14" s="18">
        <f t="shared" si="0"/>
        <v>131.6</v>
      </c>
      <c r="F14" s="19">
        <f t="shared" si="1"/>
        <v>0.42112</v>
      </c>
      <c r="G14" s="18">
        <v>70</v>
      </c>
      <c r="H14" s="18">
        <v>30</v>
      </c>
      <c r="I14" s="18">
        <f t="shared" si="2"/>
        <v>210</v>
      </c>
      <c r="J14" s="19">
        <f t="shared" si="3"/>
        <v>0.672</v>
      </c>
    </row>
    <row r="15" spans="1:10" ht="15.75">
      <c r="A15" s="91">
        <v>8</v>
      </c>
      <c r="B15" s="8" t="s">
        <v>14</v>
      </c>
      <c r="C15" s="18">
        <v>95</v>
      </c>
      <c r="D15" s="18">
        <v>28</v>
      </c>
      <c r="E15" s="18">
        <f t="shared" si="0"/>
        <v>266</v>
      </c>
      <c r="F15" s="19">
        <f t="shared" si="1"/>
        <v>0.8512000000000001</v>
      </c>
      <c r="G15" s="18">
        <v>120</v>
      </c>
      <c r="H15" s="18">
        <v>34</v>
      </c>
      <c r="I15" s="18">
        <f t="shared" si="2"/>
        <v>408</v>
      </c>
      <c r="J15" s="19">
        <f t="shared" si="3"/>
        <v>1.3056</v>
      </c>
    </row>
    <row r="16" spans="1:10" ht="15.75">
      <c r="A16" s="91">
        <v>9</v>
      </c>
      <c r="B16" s="8" t="s">
        <v>15</v>
      </c>
      <c r="C16" s="18">
        <v>81</v>
      </c>
      <c r="D16" s="18">
        <v>28</v>
      </c>
      <c r="E16" s="18">
        <f t="shared" si="0"/>
        <v>226.8</v>
      </c>
      <c r="F16" s="19">
        <f t="shared" si="1"/>
        <v>0.7257600000000001</v>
      </c>
      <c r="G16" s="18">
        <v>40</v>
      </c>
      <c r="H16" s="18">
        <v>29</v>
      </c>
      <c r="I16" s="18">
        <f t="shared" si="2"/>
        <v>116</v>
      </c>
      <c r="J16" s="19">
        <f t="shared" si="3"/>
        <v>0.37120000000000003</v>
      </c>
    </row>
    <row r="17" spans="1:10" ht="15.75">
      <c r="A17" s="91">
        <v>10</v>
      </c>
      <c r="B17" s="8" t="s">
        <v>16</v>
      </c>
      <c r="C17" s="18">
        <v>70</v>
      </c>
      <c r="D17" s="18">
        <v>28</v>
      </c>
      <c r="E17" s="18">
        <f t="shared" si="0"/>
        <v>196</v>
      </c>
      <c r="F17" s="19">
        <f t="shared" si="1"/>
        <v>0.6272</v>
      </c>
      <c r="G17" s="18">
        <f>C17</f>
        <v>70</v>
      </c>
      <c r="H17" s="18">
        <v>30</v>
      </c>
      <c r="I17" s="18">
        <f t="shared" si="2"/>
        <v>210</v>
      </c>
      <c r="J17" s="19">
        <f t="shared" si="3"/>
        <v>0.672</v>
      </c>
    </row>
    <row r="18" spans="1:10" ht="15.75">
      <c r="A18" s="91">
        <v>11</v>
      </c>
      <c r="B18" s="8" t="s">
        <v>17</v>
      </c>
      <c r="C18" s="18">
        <v>45</v>
      </c>
      <c r="D18" s="18">
        <v>26</v>
      </c>
      <c r="E18" s="18">
        <f t="shared" si="0"/>
        <v>117</v>
      </c>
      <c r="F18" s="19">
        <f t="shared" si="1"/>
        <v>0.3744</v>
      </c>
      <c r="G18" s="18">
        <v>50</v>
      </c>
      <c r="H18" s="18">
        <v>28</v>
      </c>
      <c r="I18" s="18">
        <f t="shared" si="2"/>
        <v>140</v>
      </c>
      <c r="J18" s="19">
        <f t="shared" si="3"/>
        <v>0.448</v>
      </c>
    </row>
    <row r="19" spans="1:10" ht="15.75">
      <c r="A19" s="92">
        <v>12</v>
      </c>
      <c r="B19" s="20" t="s">
        <v>18</v>
      </c>
      <c r="C19" s="21">
        <v>55</v>
      </c>
      <c r="D19" s="21">
        <v>26</v>
      </c>
      <c r="E19" s="21">
        <f t="shared" si="0"/>
        <v>143</v>
      </c>
      <c r="F19" s="22">
        <f t="shared" si="1"/>
        <v>0.4576</v>
      </c>
      <c r="G19" s="21">
        <v>30</v>
      </c>
      <c r="H19" s="21">
        <v>30</v>
      </c>
      <c r="I19" s="21">
        <f t="shared" si="2"/>
        <v>90</v>
      </c>
      <c r="J19" s="22">
        <f t="shared" si="3"/>
        <v>0.28800000000000003</v>
      </c>
    </row>
    <row r="20" spans="1:10" s="2" customFormat="1" ht="15.75">
      <c r="A20" s="98" t="s">
        <v>19</v>
      </c>
      <c r="B20" s="98"/>
      <c r="C20" s="14">
        <f>SUM(C8:C19)</f>
        <v>800</v>
      </c>
      <c r="D20" s="14">
        <v>26</v>
      </c>
      <c r="E20" s="14">
        <f>C20*D20/10</f>
        <v>2080</v>
      </c>
      <c r="F20" s="15">
        <f>SUM(F8:F19)</f>
        <v>6.940800000000001</v>
      </c>
      <c r="G20" s="14">
        <f>SUM(G8:G19)</f>
        <v>900</v>
      </c>
      <c r="H20" s="14">
        <v>29</v>
      </c>
      <c r="I20" s="14">
        <v>2610</v>
      </c>
      <c r="J20" s="15">
        <f>SUM(J8:J19)</f>
        <v>8.6272</v>
      </c>
    </row>
    <row r="21" ht="15.75">
      <c r="G21" s="23"/>
    </row>
  </sheetData>
  <mergeCells count="8">
    <mergeCell ref="A1:C1"/>
    <mergeCell ref="A2:C2"/>
    <mergeCell ref="G6:J6"/>
    <mergeCell ref="A20:B20"/>
    <mergeCell ref="A6:A7"/>
    <mergeCell ref="B6:B7"/>
    <mergeCell ref="C6:F6"/>
    <mergeCell ref="A4:J4"/>
  </mergeCells>
  <printOptions/>
  <pageMargins left="0.5" right="0.35" top="0.48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8">
      <selection activeCell="J22" sqref="J22"/>
    </sheetView>
  </sheetViews>
  <sheetFormatPr defaultColWidth="9.140625" defaultRowHeight="12.75"/>
  <cols>
    <col min="1" max="1" width="6.140625" style="89" customWidth="1"/>
    <col min="2" max="2" width="15.28125" style="1" customWidth="1"/>
    <col min="3" max="4" width="9.140625" style="1" customWidth="1"/>
    <col min="5" max="5" width="8.57421875" style="1" customWidth="1"/>
    <col min="6" max="6" width="12.140625" style="1" customWidth="1"/>
    <col min="7" max="9" width="9.140625" style="1" customWidth="1"/>
    <col min="10" max="10" width="11.8515625" style="1" customWidth="1"/>
    <col min="11" max="16384" width="9.140625" style="1" customWidth="1"/>
  </cols>
  <sheetData>
    <row r="1" spans="1:3" ht="15.75">
      <c r="A1" s="96" t="s">
        <v>0</v>
      </c>
      <c r="B1" s="96"/>
      <c r="C1" s="96"/>
    </row>
    <row r="2" spans="1:3" ht="15.75">
      <c r="A2" s="96" t="s">
        <v>1</v>
      </c>
      <c r="B2" s="96"/>
      <c r="C2" s="96"/>
    </row>
    <row r="4" spans="1:10" ht="15.75">
      <c r="A4" s="96" t="s">
        <v>39</v>
      </c>
      <c r="B4" s="96"/>
      <c r="C4" s="96"/>
      <c r="D4" s="96"/>
      <c r="E4" s="96"/>
      <c r="F4" s="96"/>
      <c r="G4" s="96"/>
      <c r="H4" s="96"/>
      <c r="I4" s="96"/>
      <c r="J4" s="96"/>
    </row>
    <row r="6" spans="1:10" ht="15.75">
      <c r="A6" s="97" t="s">
        <v>2</v>
      </c>
      <c r="B6" s="97" t="s">
        <v>20</v>
      </c>
      <c r="C6" s="97" t="s">
        <v>3</v>
      </c>
      <c r="D6" s="97"/>
      <c r="E6" s="97"/>
      <c r="F6" s="97"/>
      <c r="G6" s="97" t="s">
        <v>6</v>
      </c>
      <c r="H6" s="97"/>
      <c r="I6" s="97"/>
      <c r="J6" s="97"/>
    </row>
    <row r="7" spans="1:10" s="52" customFormat="1" ht="106.5" customHeight="1">
      <c r="A7" s="97"/>
      <c r="B7" s="97"/>
      <c r="C7" s="51" t="s">
        <v>4</v>
      </c>
      <c r="D7" s="53" t="s">
        <v>28</v>
      </c>
      <c r="E7" s="51" t="s">
        <v>5</v>
      </c>
      <c r="F7" s="53" t="s">
        <v>30</v>
      </c>
      <c r="G7" s="51" t="s">
        <v>4</v>
      </c>
      <c r="H7" s="53" t="s">
        <v>31</v>
      </c>
      <c r="I7" s="51" t="s">
        <v>5</v>
      </c>
      <c r="J7" s="53" t="s">
        <v>29</v>
      </c>
    </row>
    <row r="8" spans="1:10" ht="15.75">
      <c r="A8" s="90">
        <v>1</v>
      </c>
      <c r="B8" s="7" t="s">
        <v>7</v>
      </c>
      <c r="C8" s="16">
        <v>33</v>
      </c>
      <c r="D8" s="62">
        <v>10</v>
      </c>
      <c r="E8" s="16">
        <f>C8*D8/10</f>
        <v>33</v>
      </c>
      <c r="F8" s="17">
        <f>E8*0.0032</f>
        <v>0.1056</v>
      </c>
      <c r="G8" s="64">
        <v>40</v>
      </c>
      <c r="H8" s="16">
        <v>11</v>
      </c>
      <c r="I8" s="16">
        <f>G8*H8/10</f>
        <v>44</v>
      </c>
      <c r="J8" s="17">
        <f>I8*0.0032</f>
        <v>0.1408</v>
      </c>
    </row>
    <row r="9" spans="1:10" ht="15.75">
      <c r="A9" s="91">
        <v>2</v>
      </c>
      <c r="B9" s="8" t="s">
        <v>8</v>
      </c>
      <c r="C9" s="18">
        <v>105</v>
      </c>
      <c r="D9" s="63">
        <v>10</v>
      </c>
      <c r="E9" s="18">
        <f aca="true" t="shared" si="0" ref="E9:E19">C9*D9/10</f>
        <v>105</v>
      </c>
      <c r="F9" s="19">
        <f aca="true" t="shared" si="1" ref="F9:F19">E9*0.0032</f>
        <v>0.336</v>
      </c>
      <c r="G9" s="64">
        <v>110</v>
      </c>
      <c r="H9" s="18">
        <v>11</v>
      </c>
      <c r="I9" s="18">
        <f aca="true" t="shared" si="2" ref="I9:I19">G9*H9/10</f>
        <v>121</v>
      </c>
      <c r="J9" s="19">
        <f aca="true" t="shared" si="3" ref="J9:J19">I9*0.0032</f>
        <v>0.38720000000000004</v>
      </c>
    </row>
    <row r="10" spans="1:10" ht="15.75">
      <c r="A10" s="91">
        <v>3</v>
      </c>
      <c r="B10" s="8" t="s">
        <v>9</v>
      </c>
      <c r="C10" s="18">
        <v>79</v>
      </c>
      <c r="D10" s="63">
        <v>10</v>
      </c>
      <c r="E10" s="18">
        <f t="shared" si="0"/>
        <v>79</v>
      </c>
      <c r="F10" s="19">
        <f t="shared" si="1"/>
        <v>0.2528</v>
      </c>
      <c r="G10" s="64">
        <v>90</v>
      </c>
      <c r="H10" s="18">
        <v>11</v>
      </c>
      <c r="I10" s="18">
        <f t="shared" si="2"/>
        <v>99</v>
      </c>
      <c r="J10" s="19">
        <f t="shared" si="3"/>
        <v>0.3168</v>
      </c>
    </row>
    <row r="11" spans="1:10" ht="15.75">
      <c r="A11" s="91">
        <v>4</v>
      </c>
      <c r="B11" s="8" t="s">
        <v>10</v>
      </c>
      <c r="C11" s="18">
        <v>100</v>
      </c>
      <c r="D11" s="63">
        <v>10</v>
      </c>
      <c r="E11" s="18">
        <f t="shared" si="0"/>
        <v>100</v>
      </c>
      <c r="F11" s="19">
        <f t="shared" si="1"/>
        <v>0.32</v>
      </c>
      <c r="G11" s="64">
        <v>130</v>
      </c>
      <c r="H11" s="18">
        <v>11</v>
      </c>
      <c r="I11" s="18">
        <f t="shared" si="2"/>
        <v>143</v>
      </c>
      <c r="J11" s="19">
        <f t="shared" si="3"/>
        <v>0.4576</v>
      </c>
    </row>
    <row r="12" spans="1:10" ht="15.75">
      <c r="A12" s="91">
        <v>5</v>
      </c>
      <c r="B12" s="8" t="s">
        <v>11</v>
      </c>
      <c r="C12" s="18">
        <v>50</v>
      </c>
      <c r="D12" s="63">
        <v>10</v>
      </c>
      <c r="E12" s="18">
        <f t="shared" si="0"/>
        <v>50</v>
      </c>
      <c r="F12" s="19">
        <f t="shared" si="1"/>
        <v>0.16</v>
      </c>
      <c r="G12" s="64">
        <v>60</v>
      </c>
      <c r="H12" s="18">
        <v>11</v>
      </c>
      <c r="I12" s="18">
        <f t="shared" si="2"/>
        <v>66</v>
      </c>
      <c r="J12" s="19">
        <f t="shared" si="3"/>
        <v>0.2112</v>
      </c>
    </row>
    <row r="13" spans="1:10" ht="15.75">
      <c r="A13" s="91">
        <v>6</v>
      </c>
      <c r="B13" s="8" t="s">
        <v>12</v>
      </c>
      <c r="C13" s="18">
        <v>232</v>
      </c>
      <c r="D13" s="63">
        <v>10</v>
      </c>
      <c r="E13" s="18">
        <f t="shared" si="0"/>
        <v>232</v>
      </c>
      <c r="F13" s="19">
        <f t="shared" si="1"/>
        <v>0.7424000000000001</v>
      </c>
      <c r="G13" s="64">
        <v>200</v>
      </c>
      <c r="H13" s="18">
        <v>11</v>
      </c>
      <c r="I13" s="18">
        <f t="shared" si="2"/>
        <v>220</v>
      </c>
      <c r="J13" s="19">
        <f t="shared" si="3"/>
        <v>0.7040000000000001</v>
      </c>
    </row>
    <row r="14" spans="1:10" ht="15.75">
      <c r="A14" s="91">
        <v>7</v>
      </c>
      <c r="B14" s="8" t="s">
        <v>13</v>
      </c>
      <c r="C14" s="18">
        <v>80</v>
      </c>
      <c r="D14" s="63">
        <v>10</v>
      </c>
      <c r="E14" s="18">
        <f t="shared" si="0"/>
        <v>80</v>
      </c>
      <c r="F14" s="19">
        <f t="shared" si="1"/>
        <v>0.256</v>
      </c>
      <c r="G14" s="64">
        <v>90</v>
      </c>
      <c r="H14" s="18">
        <v>11</v>
      </c>
      <c r="I14" s="18">
        <f t="shared" si="2"/>
        <v>99</v>
      </c>
      <c r="J14" s="19">
        <f t="shared" si="3"/>
        <v>0.3168</v>
      </c>
    </row>
    <row r="15" spans="1:10" ht="15.75">
      <c r="A15" s="91">
        <v>8</v>
      </c>
      <c r="B15" s="8" t="s">
        <v>14</v>
      </c>
      <c r="C15" s="18">
        <v>146</v>
      </c>
      <c r="D15" s="63">
        <v>10</v>
      </c>
      <c r="E15" s="18">
        <f t="shared" si="0"/>
        <v>146</v>
      </c>
      <c r="F15" s="19">
        <f t="shared" si="1"/>
        <v>0.4672</v>
      </c>
      <c r="G15" s="64">
        <v>150</v>
      </c>
      <c r="H15" s="18">
        <v>11</v>
      </c>
      <c r="I15" s="18">
        <f t="shared" si="2"/>
        <v>165</v>
      </c>
      <c r="J15" s="19">
        <f t="shared" si="3"/>
        <v>0.528</v>
      </c>
    </row>
    <row r="16" spans="1:10" ht="15.75">
      <c r="A16" s="91">
        <v>9</v>
      </c>
      <c r="B16" s="8" t="s">
        <v>15</v>
      </c>
      <c r="C16" s="18">
        <v>70</v>
      </c>
      <c r="D16" s="63">
        <v>10</v>
      </c>
      <c r="E16" s="18">
        <f t="shared" si="0"/>
        <v>70</v>
      </c>
      <c r="F16" s="19">
        <f t="shared" si="1"/>
        <v>0.224</v>
      </c>
      <c r="G16" s="64">
        <v>70</v>
      </c>
      <c r="H16" s="18">
        <v>11</v>
      </c>
      <c r="I16" s="18">
        <f t="shared" si="2"/>
        <v>77</v>
      </c>
      <c r="J16" s="19">
        <f t="shared" si="3"/>
        <v>0.2464</v>
      </c>
    </row>
    <row r="17" spans="1:10" ht="15.75">
      <c r="A17" s="91">
        <v>10</v>
      </c>
      <c r="B17" s="8" t="s">
        <v>16</v>
      </c>
      <c r="C17" s="18">
        <v>90</v>
      </c>
      <c r="D17" s="63">
        <v>10</v>
      </c>
      <c r="E17" s="18">
        <f t="shared" si="0"/>
        <v>90</v>
      </c>
      <c r="F17" s="19">
        <f t="shared" si="1"/>
        <v>0.28800000000000003</v>
      </c>
      <c r="G17" s="64">
        <v>90</v>
      </c>
      <c r="H17" s="18">
        <v>11</v>
      </c>
      <c r="I17" s="18">
        <f t="shared" si="2"/>
        <v>99</v>
      </c>
      <c r="J17" s="19">
        <f t="shared" si="3"/>
        <v>0.3168</v>
      </c>
    </row>
    <row r="18" spans="1:10" ht="15.75">
      <c r="A18" s="91">
        <v>11</v>
      </c>
      <c r="B18" s="8" t="s">
        <v>17</v>
      </c>
      <c r="C18" s="18">
        <v>80</v>
      </c>
      <c r="D18" s="63">
        <v>10</v>
      </c>
      <c r="E18" s="18">
        <f t="shared" si="0"/>
        <v>80</v>
      </c>
      <c r="F18" s="19">
        <f t="shared" si="1"/>
        <v>0.256</v>
      </c>
      <c r="G18" s="64">
        <v>80</v>
      </c>
      <c r="H18" s="18">
        <v>11</v>
      </c>
      <c r="I18" s="18">
        <f t="shared" si="2"/>
        <v>88</v>
      </c>
      <c r="J18" s="19">
        <f t="shared" si="3"/>
        <v>0.2816</v>
      </c>
    </row>
    <row r="19" spans="1:10" ht="15.75">
      <c r="A19" s="92">
        <v>12</v>
      </c>
      <c r="B19" s="20" t="s">
        <v>18</v>
      </c>
      <c r="C19" s="21">
        <v>35</v>
      </c>
      <c r="D19" s="63">
        <v>10</v>
      </c>
      <c r="E19" s="21">
        <f t="shared" si="0"/>
        <v>35</v>
      </c>
      <c r="F19" s="22">
        <f t="shared" si="1"/>
        <v>0.112</v>
      </c>
      <c r="G19" s="64">
        <v>40</v>
      </c>
      <c r="H19" s="18">
        <v>11</v>
      </c>
      <c r="I19" s="21">
        <f t="shared" si="2"/>
        <v>44</v>
      </c>
      <c r="J19" s="22">
        <f t="shared" si="3"/>
        <v>0.1408</v>
      </c>
    </row>
    <row r="20" spans="1:10" s="2" customFormat="1" ht="15.75">
      <c r="A20" s="98" t="s">
        <v>19</v>
      </c>
      <c r="B20" s="98"/>
      <c r="C20" s="14">
        <f>SUM(C8:C19)</f>
        <v>1100</v>
      </c>
      <c r="D20" s="24">
        <f>E20*10/C20</f>
        <v>10</v>
      </c>
      <c r="E20" s="14">
        <f aca="true" t="shared" si="4" ref="E20:J20">SUM(E8:E19)</f>
        <v>1100</v>
      </c>
      <c r="F20" s="15">
        <f t="shared" si="4"/>
        <v>3.5200000000000005</v>
      </c>
      <c r="G20" s="14">
        <f t="shared" si="4"/>
        <v>1150</v>
      </c>
      <c r="H20" s="14">
        <f>I20*10/G20</f>
        <v>11</v>
      </c>
      <c r="I20" s="14">
        <f t="shared" si="4"/>
        <v>1265</v>
      </c>
      <c r="J20" s="15">
        <f t="shared" si="4"/>
        <v>4.048</v>
      </c>
    </row>
    <row r="21" spans="3:7" ht="15.75">
      <c r="C21" s="23"/>
      <c r="G21" s="23"/>
    </row>
  </sheetData>
  <mergeCells count="8">
    <mergeCell ref="G6:J6"/>
    <mergeCell ref="A20:B20"/>
    <mergeCell ref="A1:C1"/>
    <mergeCell ref="A2:C2"/>
    <mergeCell ref="A6:A7"/>
    <mergeCell ref="B6:B7"/>
    <mergeCell ref="C6:F6"/>
    <mergeCell ref="A4:J4"/>
  </mergeCells>
  <printOptions/>
  <pageMargins left="0.27" right="0.21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9">
      <selection activeCell="C20" sqref="C20"/>
    </sheetView>
  </sheetViews>
  <sheetFormatPr defaultColWidth="9.140625" defaultRowHeight="12.75"/>
  <cols>
    <col min="1" max="1" width="4.8515625" style="25" customWidth="1"/>
    <col min="2" max="2" width="18.421875" style="25" customWidth="1"/>
    <col min="3" max="3" width="11.140625" style="25" customWidth="1"/>
    <col min="4" max="5" width="10.57421875" style="25" customWidth="1"/>
    <col min="6" max="6" width="23.8515625" style="25" customWidth="1"/>
    <col min="7" max="7" width="11.140625" style="25" customWidth="1"/>
    <col min="8" max="8" width="11.8515625" style="25" customWidth="1"/>
    <col min="9" max="9" width="11.7109375" style="25" customWidth="1"/>
    <col min="10" max="10" width="23.28125" style="25" customWidth="1"/>
    <col min="11" max="16384" width="9.140625" style="25" customWidth="1"/>
  </cols>
  <sheetData>
    <row r="1" spans="1:3" ht="18.75">
      <c r="A1" s="100" t="s">
        <v>0</v>
      </c>
      <c r="B1" s="100"/>
      <c r="C1" s="100"/>
    </row>
    <row r="2" spans="1:3" ht="18.75">
      <c r="A2" s="100" t="s">
        <v>1</v>
      </c>
      <c r="B2" s="100"/>
      <c r="C2" s="100"/>
    </row>
    <row r="4" spans="1:10" ht="18.75">
      <c r="A4" s="100" t="s">
        <v>51</v>
      </c>
      <c r="B4" s="100"/>
      <c r="C4" s="100"/>
      <c r="D4" s="100"/>
      <c r="E4" s="100"/>
      <c r="F4" s="100"/>
      <c r="G4" s="100"/>
      <c r="H4" s="100"/>
      <c r="I4" s="100"/>
      <c r="J4" s="100"/>
    </row>
    <row r="6" spans="1:10" ht="18.75">
      <c r="A6" s="99" t="s">
        <v>2</v>
      </c>
      <c r="B6" s="99" t="s">
        <v>20</v>
      </c>
      <c r="C6" s="99" t="s">
        <v>3</v>
      </c>
      <c r="D6" s="99"/>
      <c r="E6" s="99"/>
      <c r="F6" s="99"/>
      <c r="G6" s="99" t="s">
        <v>6</v>
      </c>
      <c r="H6" s="99"/>
      <c r="I6" s="99"/>
      <c r="J6" s="99"/>
    </row>
    <row r="7" spans="1:10" s="55" customFormat="1" ht="73.5" customHeight="1">
      <c r="A7" s="99"/>
      <c r="B7" s="99"/>
      <c r="C7" s="54" t="s">
        <v>4</v>
      </c>
      <c r="D7" s="56" t="s">
        <v>28</v>
      </c>
      <c r="E7" s="54" t="s">
        <v>5</v>
      </c>
      <c r="F7" s="56" t="s">
        <v>32</v>
      </c>
      <c r="G7" s="54" t="s">
        <v>4</v>
      </c>
      <c r="H7" s="56" t="s">
        <v>28</v>
      </c>
      <c r="I7" s="54" t="s">
        <v>5</v>
      </c>
      <c r="J7" s="56" t="s">
        <v>33</v>
      </c>
    </row>
    <row r="8" spans="1:10" ht="18.75">
      <c r="A8" s="26">
        <v>1</v>
      </c>
      <c r="B8" s="27" t="s">
        <v>7</v>
      </c>
      <c r="C8" s="57">
        <v>10</v>
      </c>
      <c r="D8" s="29">
        <v>10</v>
      </c>
      <c r="E8" s="30">
        <f>C8*D8/10</f>
        <v>10</v>
      </c>
      <c r="F8" s="31">
        <f>E8*0.0034</f>
        <v>0.033999999999999996</v>
      </c>
      <c r="G8" s="65">
        <v>20</v>
      </c>
      <c r="H8" s="29">
        <v>15</v>
      </c>
      <c r="I8" s="30">
        <f>G8*H8/10</f>
        <v>30</v>
      </c>
      <c r="J8" s="31">
        <f>I8*0.0034</f>
        <v>0.102</v>
      </c>
    </row>
    <row r="9" spans="1:10" ht="18.75">
      <c r="A9" s="33">
        <v>2</v>
      </c>
      <c r="B9" s="34" t="s">
        <v>8</v>
      </c>
      <c r="C9" s="58">
        <v>12</v>
      </c>
      <c r="D9" s="36">
        <v>10</v>
      </c>
      <c r="E9" s="37">
        <f aca="true" t="shared" si="0" ref="E9:E18">C9*D9/10</f>
        <v>12</v>
      </c>
      <c r="F9" s="38">
        <f aca="true" t="shared" si="1" ref="F9:F18">E9*0.0034</f>
        <v>0.040799999999999996</v>
      </c>
      <c r="G9" s="66">
        <v>20</v>
      </c>
      <c r="H9" s="36">
        <v>15</v>
      </c>
      <c r="I9" s="37">
        <f aca="true" t="shared" si="2" ref="I9:I18">G9*H9/10</f>
        <v>30</v>
      </c>
      <c r="J9" s="38">
        <f aca="true" t="shared" si="3" ref="J9:J18">I9*0.0034</f>
        <v>0.102</v>
      </c>
    </row>
    <row r="10" spans="1:10" ht="18.75">
      <c r="A10" s="33">
        <v>3</v>
      </c>
      <c r="B10" s="34" t="s">
        <v>9</v>
      </c>
      <c r="C10" s="59">
        <v>30</v>
      </c>
      <c r="D10" s="36">
        <v>10</v>
      </c>
      <c r="E10" s="37">
        <f t="shared" si="0"/>
        <v>30</v>
      </c>
      <c r="F10" s="38">
        <f t="shared" si="1"/>
        <v>0.102</v>
      </c>
      <c r="G10" s="66">
        <v>50</v>
      </c>
      <c r="H10" s="36">
        <v>15</v>
      </c>
      <c r="I10" s="37">
        <f t="shared" si="2"/>
        <v>75</v>
      </c>
      <c r="J10" s="38">
        <f t="shared" si="3"/>
        <v>0.255</v>
      </c>
    </row>
    <row r="11" spans="1:10" ht="18.75">
      <c r="A11" s="33">
        <v>4</v>
      </c>
      <c r="B11" s="34" t="s">
        <v>10</v>
      </c>
      <c r="C11" s="59">
        <v>100</v>
      </c>
      <c r="D11" s="36">
        <v>10</v>
      </c>
      <c r="E11" s="37">
        <f t="shared" si="0"/>
        <v>100</v>
      </c>
      <c r="F11" s="38">
        <f t="shared" si="1"/>
        <v>0.33999999999999997</v>
      </c>
      <c r="G11" s="66">
        <v>140</v>
      </c>
      <c r="H11" s="36">
        <v>15</v>
      </c>
      <c r="I11" s="37">
        <f t="shared" si="2"/>
        <v>210</v>
      </c>
      <c r="J11" s="38">
        <f t="shared" si="3"/>
        <v>0.714</v>
      </c>
    </row>
    <row r="12" spans="1:10" ht="18.75">
      <c r="A12" s="33">
        <v>5</v>
      </c>
      <c r="B12" s="34" t="s">
        <v>11</v>
      </c>
      <c r="C12" s="59">
        <v>200</v>
      </c>
      <c r="D12" s="36">
        <v>10</v>
      </c>
      <c r="E12" s="37">
        <f t="shared" si="0"/>
        <v>200</v>
      </c>
      <c r="F12" s="38">
        <f t="shared" si="1"/>
        <v>0.6799999999999999</v>
      </c>
      <c r="G12" s="66">
        <v>250</v>
      </c>
      <c r="H12" s="36">
        <v>15</v>
      </c>
      <c r="I12" s="37">
        <f t="shared" si="2"/>
        <v>375</v>
      </c>
      <c r="J12" s="38">
        <f t="shared" si="3"/>
        <v>1.275</v>
      </c>
    </row>
    <row r="13" spans="1:10" ht="18.75">
      <c r="A13" s="33">
        <v>6</v>
      </c>
      <c r="B13" s="34" t="s">
        <v>12</v>
      </c>
      <c r="C13" s="59">
        <v>10</v>
      </c>
      <c r="D13" s="36">
        <v>10</v>
      </c>
      <c r="E13" s="37">
        <f t="shared" si="0"/>
        <v>10</v>
      </c>
      <c r="F13" s="38">
        <f t="shared" si="1"/>
        <v>0.033999999999999996</v>
      </c>
      <c r="G13" s="66">
        <v>50</v>
      </c>
      <c r="H13" s="36">
        <v>15</v>
      </c>
      <c r="I13" s="37">
        <f t="shared" si="2"/>
        <v>75</v>
      </c>
      <c r="J13" s="38">
        <f t="shared" si="3"/>
        <v>0.255</v>
      </c>
    </row>
    <row r="14" spans="1:10" ht="18.75">
      <c r="A14" s="33">
        <v>7</v>
      </c>
      <c r="B14" s="34" t="s">
        <v>13</v>
      </c>
      <c r="C14" s="59">
        <v>160</v>
      </c>
      <c r="D14" s="36">
        <v>10</v>
      </c>
      <c r="E14" s="37">
        <f t="shared" si="0"/>
        <v>160</v>
      </c>
      <c r="F14" s="38">
        <f t="shared" si="1"/>
        <v>0.5439999999999999</v>
      </c>
      <c r="G14" s="66">
        <v>240</v>
      </c>
      <c r="H14" s="36">
        <v>15</v>
      </c>
      <c r="I14" s="37">
        <f t="shared" si="2"/>
        <v>360</v>
      </c>
      <c r="J14" s="38">
        <f t="shared" si="3"/>
        <v>1.224</v>
      </c>
    </row>
    <row r="15" spans="1:10" ht="18.75">
      <c r="A15" s="33">
        <v>8</v>
      </c>
      <c r="B15" s="34" t="s">
        <v>14</v>
      </c>
      <c r="C15" s="59">
        <v>40</v>
      </c>
      <c r="D15" s="36">
        <v>10</v>
      </c>
      <c r="E15" s="37">
        <f t="shared" si="0"/>
        <v>40</v>
      </c>
      <c r="F15" s="38">
        <f t="shared" si="1"/>
        <v>0.13599999999999998</v>
      </c>
      <c r="G15" s="66">
        <v>50</v>
      </c>
      <c r="H15" s="36">
        <v>15</v>
      </c>
      <c r="I15" s="37">
        <f t="shared" si="2"/>
        <v>75</v>
      </c>
      <c r="J15" s="38">
        <f t="shared" si="3"/>
        <v>0.255</v>
      </c>
    </row>
    <row r="16" spans="1:10" ht="18.75">
      <c r="A16" s="33">
        <v>9</v>
      </c>
      <c r="B16" s="34" t="s">
        <v>15</v>
      </c>
      <c r="C16" s="59">
        <v>16</v>
      </c>
      <c r="D16" s="36">
        <v>10</v>
      </c>
      <c r="E16" s="37">
        <f t="shared" si="0"/>
        <v>16</v>
      </c>
      <c r="F16" s="38">
        <f t="shared" si="1"/>
        <v>0.0544</v>
      </c>
      <c r="G16" s="66">
        <v>30</v>
      </c>
      <c r="H16" s="36"/>
      <c r="I16" s="37">
        <f t="shared" si="2"/>
        <v>0</v>
      </c>
      <c r="J16" s="38">
        <f t="shared" si="3"/>
        <v>0</v>
      </c>
    </row>
    <row r="17" spans="1:10" ht="18.75">
      <c r="A17" s="33">
        <v>10</v>
      </c>
      <c r="B17" s="34" t="s">
        <v>16</v>
      </c>
      <c r="C17" s="59">
        <v>10</v>
      </c>
      <c r="D17" s="36">
        <v>10</v>
      </c>
      <c r="E17" s="37">
        <f t="shared" si="0"/>
        <v>10</v>
      </c>
      <c r="F17" s="38">
        <f t="shared" si="1"/>
        <v>0.033999999999999996</v>
      </c>
      <c r="G17" s="66">
        <v>20</v>
      </c>
      <c r="H17" s="36">
        <v>15</v>
      </c>
      <c r="I17" s="37">
        <f t="shared" si="2"/>
        <v>30</v>
      </c>
      <c r="J17" s="38">
        <f t="shared" si="3"/>
        <v>0.102</v>
      </c>
    </row>
    <row r="18" spans="1:10" ht="18.75">
      <c r="A18" s="40">
        <v>11</v>
      </c>
      <c r="B18" s="41" t="s">
        <v>18</v>
      </c>
      <c r="C18" s="60">
        <v>12</v>
      </c>
      <c r="D18" s="36">
        <v>10</v>
      </c>
      <c r="E18" s="42">
        <f t="shared" si="0"/>
        <v>12</v>
      </c>
      <c r="F18" s="43">
        <f t="shared" si="1"/>
        <v>0.040799999999999996</v>
      </c>
      <c r="G18" s="66">
        <v>30</v>
      </c>
      <c r="H18" s="36"/>
      <c r="I18" s="42">
        <f t="shared" si="2"/>
        <v>0</v>
      </c>
      <c r="J18" s="43">
        <f t="shared" si="3"/>
        <v>0</v>
      </c>
    </row>
    <row r="19" spans="1:10" s="47" customFormat="1" ht="18.75">
      <c r="A19" s="101" t="s">
        <v>19</v>
      </c>
      <c r="B19" s="101"/>
      <c r="C19" s="44">
        <f>SUM(C8:C18)</f>
        <v>600</v>
      </c>
      <c r="D19" s="44">
        <f>E19*10/C19</f>
        <v>10</v>
      </c>
      <c r="E19" s="44">
        <f>SUM(E8:E18)</f>
        <v>600</v>
      </c>
      <c r="F19" s="45">
        <f>SUM(F8:F18)</f>
        <v>2.04</v>
      </c>
      <c r="G19" s="44">
        <f>SUM(G8:G18)</f>
        <v>900</v>
      </c>
      <c r="H19" s="46">
        <f>I19*10/G19</f>
        <v>14</v>
      </c>
      <c r="I19" s="44">
        <f>SUM(I8:I18)</f>
        <v>1260</v>
      </c>
      <c r="J19" s="45">
        <f>SUM(J8:J18)</f>
        <v>4.284</v>
      </c>
    </row>
    <row r="20" spans="1:10" ht="19.5">
      <c r="A20" s="68">
        <v>12</v>
      </c>
      <c r="B20" s="69" t="s">
        <v>17</v>
      </c>
      <c r="C20" s="70">
        <v>100</v>
      </c>
      <c r="D20" s="71">
        <v>45</v>
      </c>
      <c r="E20" s="72">
        <f>C20*D20/10</f>
        <v>450</v>
      </c>
      <c r="F20" s="73">
        <f>E20*0.0034</f>
        <v>1.5299999999999998</v>
      </c>
      <c r="G20" s="72">
        <v>150</v>
      </c>
      <c r="H20" s="71">
        <v>50</v>
      </c>
      <c r="I20" s="72">
        <f>G20*H20/10</f>
        <v>750</v>
      </c>
      <c r="J20" s="73">
        <f>I20*0.0034</f>
        <v>2.55</v>
      </c>
    </row>
    <row r="21" spans="1:7" ht="18.75">
      <c r="A21" s="93" t="s">
        <v>38</v>
      </c>
      <c r="G21" s="61"/>
    </row>
  </sheetData>
  <mergeCells count="8">
    <mergeCell ref="G6:J6"/>
    <mergeCell ref="A1:C1"/>
    <mergeCell ref="A2:C2"/>
    <mergeCell ref="A19:B19"/>
    <mergeCell ref="A6:A7"/>
    <mergeCell ref="B6:B7"/>
    <mergeCell ref="C6:F6"/>
    <mergeCell ref="A4:J4"/>
  </mergeCells>
  <printOptions/>
  <pageMargins left="0.65" right="0.3" top="0.52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E11" sqref="E11"/>
    </sheetView>
  </sheetViews>
  <sheetFormatPr defaultColWidth="9.140625" defaultRowHeight="12.75"/>
  <cols>
    <col min="1" max="1" width="6.28125" style="25" customWidth="1"/>
    <col min="2" max="2" width="19.8515625" style="25" customWidth="1"/>
    <col min="3" max="3" width="9.140625" style="25" customWidth="1"/>
    <col min="4" max="4" width="11.8515625" style="25" customWidth="1"/>
    <col min="5" max="5" width="10.421875" style="25" customWidth="1"/>
    <col min="6" max="6" width="10.00390625" style="25" customWidth="1"/>
    <col min="7" max="7" width="18.28125" style="25" customWidth="1"/>
    <col min="8" max="8" width="9.421875" style="25" customWidth="1"/>
    <col min="9" max="9" width="10.8515625" style="25" customWidth="1"/>
    <col min="10" max="10" width="10.140625" style="25" customWidth="1"/>
    <col min="11" max="11" width="10.7109375" style="25" customWidth="1"/>
    <col min="12" max="12" width="17.8515625" style="25" customWidth="1"/>
    <col min="13" max="16384" width="9.140625" style="25" customWidth="1"/>
  </cols>
  <sheetData>
    <row r="1" spans="1:4" ht="18.75">
      <c r="A1" s="100" t="s">
        <v>0</v>
      </c>
      <c r="B1" s="100"/>
      <c r="C1" s="100"/>
      <c r="D1" s="100"/>
    </row>
    <row r="2" spans="1:4" ht="18.75">
      <c r="A2" s="100" t="s">
        <v>1</v>
      </c>
      <c r="B2" s="100"/>
      <c r="C2" s="100"/>
      <c r="D2" s="100"/>
    </row>
    <row r="4" ht="18.75">
      <c r="D4" s="47" t="s">
        <v>27</v>
      </c>
    </row>
    <row r="6" spans="1:12" ht="18.75">
      <c r="A6" s="99" t="s">
        <v>2</v>
      </c>
      <c r="B6" s="99" t="s">
        <v>20</v>
      </c>
      <c r="C6" s="99" t="s">
        <v>3</v>
      </c>
      <c r="D6" s="99"/>
      <c r="E6" s="99"/>
      <c r="F6" s="99"/>
      <c r="G6" s="99"/>
      <c r="H6" s="99" t="s">
        <v>6</v>
      </c>
      <c r="I6" s="99"/>
      <c r="J6" s="99"/>
      <c r="K6" s="99"/>
      <c r="L6" s="99"/>
    </row>
    <row r="7" spans="1:12" s="55" customFormat="1" ht="73.5" customHeight="1">
      <c r="A7" s="99"/>
      <c r="B7" s="99"/>
      <c r="C7" s="54" t="s">
        <v>4</v>
      </c>
      <c r="D7" s="56" t="s">
        <v>34</v>
      </c>
      <c r="E7" s="56" t="s">
        <v>35</v>
      </c>
      <c r="F7" s="54" t="s">
        <v>5</v>
      </c>
      <c r="G7" s="56" t="s">
        <v>37</v>
      </c>
      <c r="H7" s="54" t="s">
        <v>4</v>
      </c>
      <c r="I7" s="56" t="s">
        <v>36</v>
      </c>
      <c r="J7" s="56" t="s">
        <v>35</v>
      </c>
      <c r="K7" s="54" t="s">
        <v>5</v>
      </c>
      <c r="L7" s="56" t="s">
        <v>37</v>
      </c>
    </row>
    <row r="8" spans="1:12" ht="18.75">
      <c r="A8" s="26">
        <v>1</v>
      </c>
      <c r="B8" s="27" t="s">
        <v>7</v>
      </c>
      <c r="C8" s="28"/>
      <c r="D8" s="28"/>
      <c r="E8" s="29"/>
      <c r="F8" s="30"/>
      <c r="G8" s="31"/>
      <c r="H8" s="32"/>
      <c r="I8" s="32"/>
      <c r="J8" s="29"/>
      <c r="K8" s="30"/>
      <c r="L8" s="31"/>
    </row>
    <row r="9" spans="1:12" ht="18.75">
      <c r="A9" s="33">
        <v>2</v>
      </c>
      <c r="B9" s="34" t="s">
        <v>8</v>
      </c>
      <c r="C9" s="35"/>
      <c r="D9" s="35"/>
      <c r="E9" s="36"/>
      <c r="F9" s="37"/>
      <c r="G9" s="38"/>
      <c r="H9" s="39"/>
      <c r="I9" s="39"/>
      <c r="J9" s="36"/>
      <c r="K9" s="37"/>
      <c r="L9" s="38"/>
    </row>
    <row r="10" spans="1:12" ht="18.75">
      <c r="A10" s="33">
        <v>3</v>
      </c>
      <c r="B10" s="34" t="s">
        <v>9</v>
      </c>
      <c r="C10" s="37">
        <v>100</v>
      </c>
      <c r="D10" s="37"/>
      <c r="E10" s="37"/>
      <c r="F10" s="37"/>
      <c r="G10" s="38"/>
      <c r="H10" s="37">
        <v>200</v>
      </c>
      <c r="I10" s="37">
        <v>100</v>
      </c>
      <c r="J10" s="48">
        <v>1.5</v>
      </c>
      <c r="K10" s="37">
        <f aca="true" t="shared" si="0" ref="K10:K15">J10*I10</f>
        <v>150</v>
      </c>
      <c r="L10" s="38">
        <f aca="true" t="shared" si="1" ref="L10:L17">K10*0.0082</f>
        <v>1.2300000000000002</v>
      </c>
    </row>
    <row r="11" spans="1:12" ht="18.75">
      <c r="A11" s="33">
        <v>4</v>
      </c>
      <c r="B11" s="34" t="s">
        <v>10</v>
      </c>
      <c r="C11" s="37">
        <v>200</v>
      </c>
      <c r="D11" s="37"/>
      <c r="E11" s="37"/>
      <c r="F11" s="37"/>
      <c r="G11" s="38"/>
      <c r="H11" s="37">
        <v>400</v>
      </c>
      <c r="I11" s="37">
        <v>200</v>
      </c>
      <c r="J11" s="48">
        <v>1.5</v>
      </c>
      <c r="K11" s="37">
        <f t="shared" si="0"/>
        <v>300</v>
      </c>
      <c r="L11" s="38">
        <f t="shared" si="1"/>
        <v>2.4600000000000004</v>
      </c>
    </row>
    <row r="12" spans="1:12" ht="18.75">
      <c r="A12" s="33">
        <v>5</v>
      </c>
      <c r="B12" s="34" t="s">
        <v>11</v>
      </c>
      <c r="C12" s="37">
        <v>100</v>
      </c>
      <c r="D12" s="37"/>
      <c r="E12" s="37"/>
      <c r="F12" s="37"/>
      <c r="G12" s="38"/>
      <c r="H12" s="37">
        <v>200</v>
      </c>
      <c r="I12" s="37">
        <v>100</v>
      </c>
      <c r="J12" s="48">
        <v>1.5</v>
      </c>
      <c r="K12" s="37">
        <f t="shared" si="0"/>
        <v>150</v>
      </c>
      <c r="L12" s="38">
        <f t="shared" si="1"/>
        <v>1.2300000000000002</v>
      </c>
    </row>
    <row r="13" spans="1:12" ht="18.75">
      <c r="A13" s="33">
        <v>6</v>
      </c>
      <c r="B13" s="34" t="s">
        <v>12</v>
      </c>
      <c r="C13" s="37">
        <v>100</v>
      </c>
      <c r="D13" s="37"/>
      <c r="E13" s="37"/>
      <c r="F13" s="37"/>
      <c r="G13" s="38"/>
      <c r="H13" s="37">
        <v>200</v>
      </c>
      <c r="I13" s="37">
        <v>100</v>
      </c>
      <c r="J13" s="48">
        <v>1.5</v>
      </c>
      <c r="K13" s="37">
        <f t="shared" si="0"/>
        <v>150</v>
      </c>
      <c r="L13" s="38">
        <f t="shared" si="1"/>
        <v>1.2300000000000002</v>
      </c>
    </row>
    <row r="14" spans="1:12" ht="18.75">
      <c r="A14" s="33">
        <v>7</v>
      </c>
      <c r="B14" s="34" t="s">
        <v>13</v>
      </c>
      <c r="C14" s="37">
        <v>100</v>
      </c>
      <c r="D14" s="37"/>
      <c r="E14" s="37"/>
      <c r="F14" s="37"/>
      <c r="G14" s="38"/>
      <c r="H14" s="37">
        <v>300</v>
      </c>
      <c r="I14" s="37">
        <v>100</v>
      </c>
      <c r="J14" s="48">
        <v>1.5</v>
      </c>
      <c r="K14" s="37">
        <f t="shared" si="0"/>
        <v>150</v>
      </c>
      <c r="L14" s="38">
        <f t="shared" si="1"/>
        <v>1.2300000000000002</v>
      </c>
    </row>
    <row r="15" spans="1:12" ht="18.75">
      <c r="A15" s="33">
        <v>8</v>
      </c>
      <c r="B15" s="34" t="s">
        <v>14</v>
      </c>
      <c r="C15" s="37">
        <v>100</v>
      </c>
      <c r="D15" s="37"/>
      <c r="E15" s="37"/>
      <c r="F15" s="37"/>
      <c r="G15" s="38"/>
      <c r="H15" s="37">
        <v>300</v>
      </c>
      <c r="I15" s="37">
        <v>100</v>
      </c>
      <c r="J15" s="48">
        <v>1.5</v>
      </c>
      <c r="K15" s="37">
        <f t="shared" si="0"/>
        <v>150</v>
      </c>
      <c r="L15" s="38">
        <f t="shared" si="1"/>
        <v>1.2300000000000002</v>
      </c>
    </row>
    <row r="16" spans="1:12" ht="18.75">
      <c r="A16" s="33">
        <v>9</v>
      </c>
      <c r="B16" s="34" t="s">
        <v>15</v>
      </c>
      <c r="C16" s="33"/>
      <c r="D16" s="33"/>
      <c r="E16" s="49"/>
      <c r="F16" s="37"/>
      <c r="G16" s="38"/>
      <c r="H16" s="37"/>
      <c r="I16" s="37"/>
      <c r="J16" s="37"/>
      <c r="K16" s="37"/>
      <c r="L16" s="38"/>
    </row>
    <row r="17" spans="1:12" ht="18.75">
      <c r="A17" s="33">
        <v>10</v>
      </c>
      <c r="B17" s="34" t="s">
        <v>16</v>
      </c>
      <c r="C17" s="33">
        <v>100</v>
      </c>
      <c r="D17" s="33"/>
      <c r="E17" s="49"/>
      <c r="F17" s="37"/>
      <c r="G17" s="38"/>
      <c r="H17" s="66">
        <v>200</v>
      </c>
      <c r="I17" s="66">
        <v>100</v>
      </c>
      <c r="J17" s="36">
        <v>1.5</v>
      </c>
      <c r="K17" s="37">
        <f>J17*I17</f>
        <v>150</v>
      </c>
      <c r="L17" s="38">
        <f t="shared" si="1"/>
        <v>1.2300000000000002</v>
      </c>
    </row>
    <row r="18" spans="1:12" ht="18.75">
      <c r="A18" s="33">
        <v>11</v>
      </c>
      <c r="B18" s="34" t="s">
        <v>17</v>
      </c>
      <c r="C18" s="37"/>
      <c r="D18" s="37"/>
      <c r="E18" s="37"/>
      <c r="F18" s="37"/>
      <c r="G18" s="38"/>
      <c r="H18" s="37"/>
      <c r="I18" s="37"/>
      <c r="J18" s="37"/>
      <c r="K18" s="37"/>
      <c r="L18" s="38"/>
    </row>
    <row r="19" spans="1:12" ht="18.75">
      <c r="A19" s="40">
        <v>12</v>
      </c>
      <c r="B19" s="41" t="s">
        <v>18</v>
      </c>
      <c r="C19" s="40"/>
      <c r="D19" s="40"/>
      <c r="E19" s="50"/>
      <c r="F19" s="42"/>
      <c r="G19" s="43"/>
      <c r="H19" s="42"/>
      <c r="I19" s="42"/>
      <c r="J19" s="42"/>
      <c r="K19" s="42"/>
      <c r="L19" s="43"/>
    </row>
    <row r="20" spans="1:12" s="47" customFormat="1" ht="18.75">
      <c r="A20" s="101" t="s">
        <v>19</v>
      </c>
      <c r="B20" s="101"/>
      <c r="C20" s="44">
        <f>SUM(C8:C19)</f>
        <v>800</v>
      </c>
      <c r="D20" s="44">
        <v>0</v>
      </c>
      <c r="E20" s="44">
        <f>F20*10/C20</f>
        <v>0</v>
      </c>
      <c r="F20" s="44">
        <f aca="true" t="shared" si="2" ref="F20:L20">SUM(F8:F19)</f>
        <v>0</v>
      </c>
      <c r="G20" s="45">
        <f t="shared" si="2"/>
        <v>0</v>
      </c>
      <c r="H20" s="44">
        <f t="shared" si="2"/>
        <v>1800</v>
      </c>
      <c r="I20" s="44">
        <f t="shared" si="2"/>
        <v>800</v>
      </c>
      <c r="J20" s="44"/>
      <c r="K20" s="44">
        <f t="shared" si="2"/>
        <v>1200</v>
      </c>
      <c r="L20" s="45">
        <f t="shared" si="2"/>
        <v>9.840000000000002</v>
      </c>
    </row>
  </sheetData>
  <mergeCells count="7">
    <mergeCell ref="H6:L6"/>
    <mergeCell ref="A1:D1"/>
    <mergeCell ref="A2:D2"/>
    <mergeCell ref="A20:B20"/>
    <mergeCell ref="A6:A7"/>
    <mergeCell ref="B6:B7"/>
    <mergeCell ref="C6:G6"/>
  </mergeCells>
  <printOptions/>
  <pageMargins left="0.27" right="0.16" top="0.52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4">
      <selection activeCell="F9" sqref="F9"/>
    </sheetView>
  </sheetViews>
  <sheetFormatPr defaultColWidth="9.140625" defaultRowHeight="12.75"/>
  <cols>
    <col min="1" max="1" width="7.57421875" style="25" customWidth="1"/>
    <col min="2" max="2" width="20.7109375" style="25" customWidth="1"/>
    <col min="3" max="3" width="12.28125" style="25" customWidth="1"/>
    <col min="4" max="4" width="11.8515625" style="25" customWidth="1"/>
    <col min="5" max="5" width="13.7109375" style="25" customWidth="1"/>
    <col min="6" max="6" width="18.421875" style="25" customWidth="1"/>
    <col min="7" max="7" width="9.421875" style="25" customWidth="1"/>
    <col min="8" max="8" width="10.8515625" style="25" customWidth="1"/>
    <col min="9" max="9" width="15.00390625" style="25" customWidth="1"/>
    <col min="10" max="10" width="20.7109375" style="25" customWidth="1"/>
    <col min="11" max="16384" width="9.140625" style="25" customWidth="1"/>
  </cols>
  <sheetData>
    <row r="1" spans="1:4" ht="18.75">
      <c r="A1" s="100" t="s">
        <v>0</v>
      </c>
      <c r="B1" s="100"/>
      <c r="C1" s="100"/>
      <c r="D1" s="100"/>
    </row>
    <row r="2" spans="1:4" ht="18.75">
      <c r="A2" s="100" t="s">
        <v>1</v>
      </c>
      <c r="B2" s="100"/>
      <c r="C2" s="100"/>
      <c r="D2" s="100"/>
    </row>
    <row r="4" ht="18.75">
      <c r="C4" s="47" t="s">
        <v>43</v>
      </c>
    </row>
    <row r="6" spans="1:10" ht="18.75">
      <c r="A6" s="99" t="s">
        <v>2</v>
      </c>
      <c r="B6" s="99" t="s">
        <v>49</v>
      </c>
      <c r="C6" s="99" t="s">
        <v>3</v>
      </c>
      <c r="D6" s="99"/>
      <c r="E6" s="99"/>
      <c r="F6" s="99"/>
      <c r="G6" s="99" t="s">
        <v>6</v>
      </c>
      <c r="H6" s="99"/>
      <c r="I6" s="99"/>
      <c r="J6" s="99"/>
    </row>
    <row r="7" spans="1:10" s="55" customFormat="1" ht="73.5" customHeight="1">
      <c r="A7" s="99"/>
      <c r="B7" s="99"/>
      <c r="C7" s="54" t="s">
        <v>4</v>
      </c>
      <c r="D7" s="56" t="s">
        <v>44</v>
      </c>
      <c r="E7" s="56" t="s">
        <v>53</v>
      </c>
      <c r="F7" s="56" t="s">
        <v>37</v>
      </c>
      <c r="G7" s="54" t="s">
        <v>4</v>
      </c>
      <c r="H7" s="56" t="s">
        <v>44</v>
      </c>
      <c r="I7" s="56" t="s">
        <v>53</v>
      </c>
      <c r="J7" s="56" t="s">
        <v>37</v>
      </c>
    </row>
    <row r="8" spans="1:10" ht="18.75">
      <c r="A8" s="82">
        <v>1</v>
      </c>
      <c r="B8" s="27" t="s">
        <v>45</v>
      </c>
      <c r="C8" s="84">
        <v>148</v>
      </c>
      <c r="D8" s="84"/>
      <c r="E8" s="85"/>
      <c r="F8" s="86"/>
      <c r="G8" s="85">
        <v>528</v>
      </c>
      <c r="H8" s="85">
        <v>100</v>
      </c>
      <c r="I8" s="85">
        <v>5800</v>
      </c>
      <c r="J8" s="94">
        <f>I8*0.0001</f>
        <v>0.5800000000000001</v>
      </c>
    </row>
    <row r="9" spans="1:10" ht="18.75">
      <c r="A9" s="83">
        <v>2</v>
      </c>
      <c r="B9" s="34" t="s">
        <v>46</v>
      </c>
      <c r="C9" s="87">
        <v>1082</v>
      </c>
      <c r="D9" s="87">
        <v>829</v>
      </c>
      <c r="E9" s="81">
        <v>38963</v>
      </c>
      <c r="F9" s="94">
        <f>E9*0.0001</f>
        <v>3.8963</v>
      </c>
      <c r="G9" s="81">
        <v>844</v>
      </c>
      <c r="H9" s="81">
        <v>385</v>
      </c>
      <c r="I9" s="81">
        <v>20919</v>
      </c>
      <c r="J9" s="94">
        <f>I9*0.0001</f>
        <v>2.0919000000000003</v>
      </c>
    </row>
    <row r="10" spans="1:10" ht="18.75">
      <c r="A10" s="83">
        <v>3</v>
      </c>
      <c r="B10" s="34" t="s">
        <v>47</v>
      </c>
      <c r="C10" s="88">
        <v>1569</v>
      </c>
      <c r="D10" s="88">
        <v>1104</v>
      </c>
      <c r="E10" s="88">
        <v>51907</v>
      </c>
      <c r="F10" s="94">
        <f>E10*0.0001</f>
        <v>5.1907000000000005</v>
      </c>
      <c r="G10" s="88">
        <v>2255</v>
      </c>
      <c r="H10" s="88">
        <v>1320</v>
      </c>
      <c r="I10" s="88">
        <v>94485</v>
      </c>
      <c r="J10" s="94">
        <f>I10*0.0001</f>
        <v>9.448500000000001</v>
      </c>
    </row>
    <row r="11" spans="1:10" ht="18.75">
      <c r="A11" s="83">
        <v>4</v>
      </c>
      <c r="B11" s="34" t="s">
        <v>48</v>
      </c>
      <c r="C11" s="88">
        <v>1549</v>
      </c>
      <c r="D11" s="88">
        <v>1500</v>
      </c>
      <c r="E11" s="88">
        <f>70500</f>
        <v>70500</v>
      </c>
      <c r="F11" s="94">
        <f>E11*0.0001</f>
        <v>7.050000000000001</v>
      </c>
      <c r="G11" s="88">
        <v>1148</v>
      </c>
      <c r="H11" s="88">
        <f>1148</f>
        <v>1148</v>
      </c>
      <c r="I11" s="88">
        <f>134084</f>
        <v>134084</v>
      </c>
      <c r="J11" s="94">
        <f>I11*0.0001</f>
        <v>13.4084</v>
      </c>
    </row>
    <row r="12" spans="1:10" ht="18.75">
      <c r="A12" s="40"/>
      <c r="B12" s="41"/>
      <c r="C12" s="40"/>
      <c r="D12" s="40"/>
      <c r="E12" s="50"/>
      <c r="F12" s="43"/>
      <c r="G12" s="42"/>
      <c r="H12" s="42"/>
      <c r="I12" s="42"/>
      <c r="J12" s="43"/>
    </row>
    <row r="13" spans="1:10" s="47" customFormat="1" ht="18.75">
      <c r="A13" s="101" t="s">
        <v>19</v>
      </c>
      <c r="B13" s="101"/>
      <c r="C13" s="44">
        <f>SUM(C8:C12)</f>
        <v>4348</v>
      </c>
      <c r="D13" s="44">
        <f aca="true" t="shared" si="0" ref="D13:I13">SUM(D8:D12)</f>
        <v>3433</v>
      </c>
      <c r="E13" s="44">
        <f t="shared" si="0"/>
        <v>161370</v>
      </c>
      <c r="F13" s="45">
        <f t="shared" si="0"/>
        <v>16.137</v>
      </c>
      <c r="G13" s="44">
        <f>SUM(G8:G12)-1</f>
        <v>4774</v>
      </c>
      <c r="H13" s="44">
        <f>SUM(H8:H12)-1</f>
        <v>2952</v>
      </c>
      <c r="I13" s="44">
        <f t="shared" si="0"/>
        <v>255288</v>
      </c>
      <c r="J13" s="45">
        <f>SUM(J8:J12)</f>
        <v>25.528800000000004</v>
      </c>
    </row>
  </sheetData>
  <mergeCells count="7">
    <mergeCell ref="G6:J6"/>
    <mergeCell ref="A13:B13"/>
    <mergeCell ref="A1:D1"/>
    <mergeCell ref="A2:D2"/>
    <mergeCell ref="A6:A7"/>
    <mergeCell ref="B6:B7"/>
    <mergeCell ref="C6:F6"/>
  </mergeCells>
  <printOptions/>
  <pageMargins left="0.37" right="0.31" top="0.53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zoomScale="175" zoomScaleNormal="175" workbookViewId="0" topLeftCell="A7">
      <selection activeCell="D19" sqref="D19"/>
    </sheetView>
  </sheetViews>
  <sheetFormatPr defaultColWidth="9.140625" defaultRowHeight="12.75"/>
  <cols>
    <col min="1" max="1" width="5.8515625" style="4" customWidth="1"/>
    <col min="2" max="2" width="21.7109375" style="4" customWidth="1"/>
    <col min="3" max="3" width="8.28125" style="4" customWidth="1"/>
    <col min="4" max="4" width="8.7109375" style="4" customWidth="1"/>
    <col min="5" max="5" width="9.140625" style="4" customWidth="1"/>
    <col min="6" max="6" width="9.00390625" style="4" customWidth="1"/>
    <col min="7" max="7" width="9.8515625" style="4" customWidth="1"/>
    <col min="8" max="8" width="11.7109375" style="4" customWidth="1"/>
    <col min="9" max="16384" width="9.140625" style="4" customWidth="1"/>
  </cols>
  <sheetData>
    <row r="1" spans="1:2" ht="20.25" customHeight="1">
      <c r="A1" s="2" t="s">
        <v>55</v>
      </c>
      <c r="B1" s="3"/>
    </row>
    <row r="2" spans="1:8" s="5" customFormat="1" ht="12.75">
      <c r="A2" s="102" t="s">
        <v>2</v>
      </c>
      <c r="B2" s="102" t="s">
        <v>20</v>
      </c>
      <c r="C2" s="103" t="s">
        <v>56</v>
      </c>
      <c r="D2" s="103"/>
      <c r="E2" s="103"/>
      <c r="F2" s="104" t="s">
        <v>57</v>
      </c>
      <c r="G2" s="103"/>
      <c r="H2" s="105"/>
    </row>
    <row r="3" spans="1:8" s="5" customFormat="1" ht="12.75">
      <c r="A3" s="102"/>
      <c r="B3" s="102"/>
      <c r="C3" s="102" t="s">
        <v>54</v>
      </c>
      <c r="D3" s="102"/>
      <c r="E3" s="102"/>
      <c r="F3" s="102" t="s">
        <v>54</v>
      </c>
      <c r="G3" s="102"/>
      <c r="H3" s="102"/>
    </row>
    <row r="4" spans="1:8" s="5" customFormat="1" ht="102">
      <c r="A4" s="102"/>
      <c r="B4" s="102"/>
      <c r="C4" s="6" t="s">
        <v>23</v>
      </c>
      <c r="D4" s="6" t="s">
        <v>24</v>
      </c>
      <c r="E4" s="6" t="s">
        <v>25</v>
      </c>
      <c r="F4" s="6" t="s">
        <v>23</v>
      </c>
      <c r="G4" s="6" t="s">
        <v>24</v>
      </c>
      <c r="H4" s="6" t="s">
        <v>25</v>
      </c>
    </row>
    <row r="5" spans="1:8" ht="15.75">
      <c r="A5" s="7">
        <v>1</v>
      </c>
      <c r="B5" s="7" t="s">
        <v>7</v>
      </c>
      <c r="C5" s="9">
        <v>0.4</v>
      </c>
      <c r="D5" s="9">
        <f>C5/4*0.2</f>
        <v>0.020000000000000004</v>
      </c>
      <c r="E5" s="9">
        <f>D5*8.3</f>
        <v>0.16600000000000004</v>
      </c>
      <c r="F5" s="9">
        <v>0.6</v>
      </c>
      <c r="G5" s="9">
        <f>F5/4*0.2</f>
        <v>0.03</v>
      </c>
      <c r="H5" s="9">
        <f>G5*8.3</f>
        <v>0.249</v>
      </c>
    </row>
    <row r="6" spans="1:8" ht="15.75">
      <c r="A6" s="8">
        <v>2</v>
      </c>
      <c r="B6" s="8" t="s">
        <v>8</v>
      </c>
      <c r="C6" s="10">
        <v>1.05</v>
      </c>
      <c r="D6" s="10">
        <f aca="true" t="shared" si="0" ref="D6:D16">C6/4*0.2</f>
        <v>0.052500000000000005</v>
      </c>
      <c r="E6" s="10">
        <f aca="true" t="shared" si="1" ref="E6:E16">D6*8.3</f>
        <v>0.4357500000000001</v>
      </c>
      <c r="F6" s="10">
        <v>1.4</v>
      </c>
      <c r="G6" s="10">
        <f aca="true" t="shared" si="2" ref="G6:G16">F6/4*0.2</f>
        <v>0.06999999999999999</v>
      </c>
      <c r="H6" s="10">
        <f aca="true" t="shared" si="3" ref="H6:H16">G6*8.3</f>
        <v>0.581</v>
      </c>
    </row>
    <row r="7" spans="1:8" ht="15.75">
      <c r="A7" s="8">
        <v>3</v>
      </c>
      <c r="B7" s="8" t="s">
        <v>9</v>
      </c>
      <c r="C7" s="10">
        <v>2</v>
      </c>
      <c r="D7" s="10">
        <f t="shared" si="0"/>
        <v>0.1</v>
      </c>
      <c r="E7" s="10">
        <f t="shared" si="1"/>
        <v>0.8300000000000001</v>
      </c>
      <c r="F7" s="10">
        <v>2.4</v>
      </c>
      <c r="G7" s="10">
        <f t="shared" si="2"/>
        <v>0.12</v>
      </c>
      <c r="H7" s="10">
        <f t="shared" si="3"/>
        <v>0.996</v>
      </c>
    </row>
    <row r="8" spans="1:8" ht="15.75">
      <c r="A8" s="8">
        <v>4</v>
      </c>
      <c r="B8" s="8" t="s">
        <v>10</v>
      </c>
      <c r="C8" s="10">
        <v>3</v>
      </c>
      <c r="D8" s="10">
        <f t="shared" si="0"/>
        <v>0.15000000000000002</v>
      </c>
      <c r="E8" s="10">
        <f t="shared" si="1"/>
        <v>1.2450000000000003</v>
      </c>
      <c r="F8" s="10">
        <v>3.2</v>
      </c>
      <c r="G8" s="10">
        <f t="shared" si="2"/>
        <v>0.16000000000000003</v>
      </c>
      <c r="H8" s="10">
        <f t="shared" si="3"/>
        <v>1.3280000000000003</v>
      </c>
    </row>
    <row r="9" spans="1:8" ht="15.75">
      <c r="A9" s="8">
        <v>5</v>
      </c>
      <c r="B9" s="8" t="s">
        <v>11</v>
      </c>
      <c r="C9" s="10">
        <v>1</v>
      </c>
      <c r="D9" s="10">
        <f t="shared" si="0"/>
        <v>0.05</v>
      </c>
      <c r="E9" s="10">
        <f t="shared" si="1"/>
        <v>0.41500000000000004</v>
      </c>
      <c r="F9" s="10">
        <v>1.5</v>
      </c>
      <c r="G9" s="10">
        <f t="shared" si="2"/>
        <v>0.07500000000000001</v>
      </c>
      <c r="H9" s="10">
        <f t="shared" si="3"/>
        <v>0.6225000000000002</v>
      </c>
    </row>
    <row r="10" spans="1:8" ht="15.75">
      <c r="A10" s="8">
        <v>6</v>
      </c>
      <c r="B10" s="8" t="s">
        <v>12</v>
      </c>
      <c r="C10" s="10">
        <v>1.33</v>
      </c>
      <c r="D10" s="10">
        <f t="shared" si="0"/>
        <v>0.0665</v>
      </c>
      <c r="E10" s="10">
        <f t="shared" si="1"/>
        <v>0.55195</v>
      </c>
      <c r="F10" s="10">
        <v>1.5</v>
      </c>
      <c r="G10" s="10">
        <f t="shared" si="2"/>
        <v>0.07500000000000001</v>
      </c>
      <c r="H10" s="10">
        <f t="shared" si="3"/>
        <v>0.6225000000000002</v>
      </c>
    </row>
    <row r="11" spans="1:8" ht="15.75">
      <c r="A11" s="8">
        <v>7</v>
      </c>
      <c r="B11" s="8" t="s">
        <v>13</v>
      </c>
      <c r="C11" s="10">
        <v>1</v>
      </c>
      <c r="D11" s="10">
        <f t="shared" si="0"/>
        <v>0.05</v>
      </c>
      <c r="E11" s="10">
        <f t="shared" si="1"/>
        <v>0.41500000000000004</v>
      </c>
      <c r="F11" s="10">
        <v>1.02</v>
      </c>
      <c r="G11" s="10">
        <f t="shared" si="2"/>
        <v>0.051000000000000004</v>
      </c>
      <c r="H11" s="10">
        <f t="shared" si="3"/>
        <v>0.42330000000000007</v>
      </c>
    </row>
    <row r="12" spans="1:8" ht="15.75">
      <c r="A12" s="8">
        <v>8</v>
      </c>
      <c r="B12" s="8" t="s">
        <v>14</v>
      </c>
      <c r="C12" s="10">
        <v>0.78</v>
      </c>
      <c r="D12" s="10">
        <f t="shared" si="0"/>
        <v>0.03900000000000001</v>
      </c>
      <c r="E12" s="10">
        <f t="shared" si="1"/>
        <v>0.3237000000000001</v>
      </c>
      <c r="F12" s="10">
        <v>1</v>
      </c>
      <c r="G12" s="10">
        <f t="shared" si="2"/>
        <v>0.05</v>
      </c>
      <c r="H12" s="10">
        <f t="shared" si="3"/>
        <v>0.41500000000000004</v>
      </c>
    </row>
    <row r="13" spans="1:8" ht="15.75">
      <c r="A13" s="8">
        <v>9</v>
      </c>
      <c r="B13" s="8" t="s">
        <v>15</v>
      </c>
      <c r="C13" s="10">
        <v>0.24</v>
      </c>
      <c r="D13" s="10">
        <f t="shared" si="0"/>
        <v>0.012</v>
      </c>
      <c r="E13" s="10">
        <f t="shared" si="1"/>
        <v>0.09960000000000001</v>
      </c>
      <c r="F13" s="10">
        <v>0.31</v>
      </c>
      <c r="G13" s="10">
        <f t="shared" si="2"/>
        <v>0.0155</v>
      </c>
      <c r="H13" s="10">
        <f t="shared" si="3"/>
        <v>0.12865000000000001</v>
      </c>
    </row>
    <row r="14" spans="1:8" ht="15.75">
      <c r="A14" s="8">
        <v>10</v>
      </c>
      <c r="B14" s="8" t="s">
        <v>16</v>
      </c>
      <c r="C14" s="10">
        <v>0.7</v>
      </c>
      <c r="D14" s="10">
        <f t="shared" si="0"/>
        <v>0.034999999999999996</v>
      </c>
      <c r="E14" s="10">
        <f t="shared" si="1"/>
        <v>0.2905</v>
      </c>
      <c r="F14" s="10">
        <v>1</v>
      </c>
      <c r="G14" s="10">
        <f t="shared" si="2"/>
        <v>0.05</v>
      </c>
      <c r="H14" s="10">
        <f t="shared" si="3"/>
        <v>0.41500000000000004</v>
      </c>
    </row>
    <row r="15" spans="1:8" ht="15.75">
      <c r="A15" s="8">
        <v>11</v>
      </c>
      <c r="B15" s="8" t="s">
        <v>17</v>
      </c>
      <c r="C15" s="10">
        <v>0.24</v>
      </c>
      <c r="D15" s="10">
        <f t="shared" si="0"/>
        <v>0.012</v>
      </c>
      <c r="E15" s="10">
        <f t="shared" si="1"/>
        <v>0.09960000000000001</v>
      </c>
      <c r="F15" s="10">
        <v>0.31</v>
      </c>
      <c r="G15" s="10">
        <f t="shared" si="2"/>
        <v>0.0155</v>
      </c>
      <c r="H15" s="10">
        <f t="shared" si="3"/>
        <v>0.12865000000000001</v>
      </c>
    </row>
    <row r="16" spans="1:8" ht="15.75">
      <c r="A16" s="11">
        <v>12</v>
      </c>
      <c r="B16" s="11" t="s">
        <v>18</v>
      </c>
      <c r="C16" s="12">
        <v>0.26</v>
      </c>
      <c r="D16" s="12">
        <f t="shared" si="0"/>
        <v>0.013000000000000001</v>
      </c>
      <c r="E16" s="12">
        <f t="shared" si="1"/>
        <v>0.10790000000000002</v>
      </c>
      <c r="F16" s="12">
        <v>0.33</v>
      </c>
      <c r="G16" s="12">
        <f t="shared" si="2"/>
        <v>0.0165</v>
      </c>
      <c r="H16" s="12">
        <f t="shared" si="3"/>
        <v>0.13695000000000002</v>
      </c>
    </row>
    <row r="17" spans="1:8" s="3" customFormat="1" ht="15.75">
      <c r="A17" s="98" t="s">
        <v>19</v>
      </c>
      <c r="B17" s="98"/>
      <c r="C17" s="13">
        <f aca="true" t="shared" si="4" ref="C17:H17">SUM(C5:C16)</f>
        <v>12</v>
      </c>
      <c r="D17" s="13">
        <f t="shared" si="4"/>
        <v>0.6000000000000001</v>
      </c>
      <c r="E17" s="13">
        <f t="shared" si="4"/>
        <v>4.9799999999999995</v>
      </c>
      <c r="F17" s="13">
        <f>SUM(F5:F16)-0.07</f>
        <v>14.500000000000002</v>
      </c>
      <c r="G17" s="13">
        <f t="shared" si="4"/>
        <v>0.7285</v>
      </c>
      <c r="H17" s="13">
        <f t="shared" si="4"/>
        <v>6.046550000000002</v>
      </c>
    </row>
    <row r="21" ht="12.75">
      <c r="D21" s="95"/>
    </row>
  </sheetData>
  <mergeCells count="7">
    <mergeCell ref="F2:H2"/>
    <mergeCell ref="C3:E3"/>
    <mergeCell ref="F3:H3"/>
    <mergeCell ref="A17:B17"/>
    <mergeCell ref="A2:A4"/>
    <mergeCell ref="B2:B4"/>
    <mergeCell ref="C2:E2"/>
  </mergeCells>
  <printOptions/>
  <pageMargins left="0.6" right="0.21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1"/>
  <sheetViews>
    <sheetView workbookViewId="0" topLeftCell="A1">
      <pane xSplit="2" ySplit="8" topLeftCell="C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18" sqref="J18"/>
    </sheetView>
  </sheetViews>
  <sheetFormatPr defaultColWidth="9.140625" defaultRowHeight="12.75"/>
  <cols>
    <col min="1" max="1" width="4.00390625" style="4" customWidth="1"/>
    <col min="2" max="2" width="13.7109375" style="4" customWidth="1"/>
    <col min="3" max="3" width="5.421875" style="4" bestFit="1" customWidth="1"/>
    <col min="4" max="4" width="6.28125" style="4" customWidth="1"/>
    <col min="5" max="5" width="6.00390625" style="4" customWidth="1"/>
    <col min="6" max="6" width="5.57421875" style="4" customWidth="1"/>
    <col min="7" max="7" width="6.421875" style="4" customWidth="1"/>
    <col min="8" max="8" width="7.00390625" style="4" customWidth="1"/>
    <col min="9" max="9" width="8.140625" style="4" customWidth="1"/>
    <col min="10" max="10" width="7.7109375" style="4" customWidth="1"/>
    <col min="11" max="11" width="8.140625" style="4" customWidth="1"/>
    <col min="12" max="12" width="6.421875" style="4" customWidth="1"/>
    <col min="13" max="13" width="6.8515625" style="4" bestFit="1" customWidth="1"/>
    <col min="14" max="14" width="7.140625" style="4" customWidth="1"/>
    <col min="15" max="15" width="5.7109375" style="4" bestFit="1" customWidth="1"/>
    <col min="16" max="16" width="6.8515625" style="4" customWidth="1"/>
    <col min="17" max="17" width="7.140625" style="4" customWidth="1"/>
    <col min="18" max="18" width="9.140625" style="4" customWidth="1"/>
    <col min="19" max="19" width="8.28125" style="4" customWidth="1"/>
    <col min="20" max="16384" width="9.140625" style="4" customWidth="1"/>
  </cols>
  <sheetData>
    <row r="1" spans="1:4" ht="18.75">
      <c r="A1" s="100" t="s">
        <v>0</v>
      </c>
      <c r="B1" s="100"/>
      <c r="C1" s="100"/>
      <c r="D1" s="100"/>
    </row>
    <row r="2" spans="1:4" ht="18.75">
      <c r="A2" s="100" t="s">
        <v>1</v>
      </c>
      <c r="B2" s="100"/>
      <c r="C2" s="100"/>
      <c r="D2" s="100"/>
    </row>
    <row r="3" spans="1:4" ht="14.25" customHeight="1">
      <c r="A3" s="67"/>
      <c r="B3" s="67"/>
      <c r="C3" s="67"/>
      <c r="D3" s="67"/>
    </row>
    <row r="4" spans="1:20" ht="20.25" customHeight="1">
      <c r="A4" s="96" t="s">
        <v>52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</row>
    <row r="5" spans="1:2" ht="10.5" customHeight="1">
      <c r="A5" s="2"/>
      <c r="B5" s="3"/>
    </row>
    <row r="6" spans="1:20" s="5" customFormat="1" ht="12.75">
      <c r="A6" s="102" t="s">
        <v>2</v>
      </c>
      <c r="B6" s="102" t="s">
        <v>20</v>
      </c>
      <c r="C6" s="104" t="s">
        <v>3</v>
      </c>
      <c r="D6" s="103"/>
      <c r="E6" s="103"/>
      <c r="F6" s="103"/>
      <c r="G6" s="103"/>
      <c r="H6" s="103"/>
      <c r="I6" s="103"/>
      <c r="J6" s="103"/>
      <c r="K6" s="105"/>
      <c r="L6" s="102" t="s">
        <v>6</v>
      </c>
      <c r="M6" s="102"/>
      <c r="N6" s="102"/>
      <c r="O6" s="102"/>
      <c r="P6" s="102"/>
      <c r="Q6" s="102"/>
      <c r="R6" s="102"/>
      <c r="S6" s="102"/>
      <c r="T6" s="102"/>
    </row>
    <row r="7" spans="1:20" s="5" customFormat="1" ht="12.75">
      <c r="A7" s="102"/>
      <c r="B7" s="102"/>
      <c r="C7" s="102" t="s">
        <v>21</v>
      </c>
      <c r="D7" s="102"/>
      <c r="E7" s="102"/>
      <c r="F7" s="102" t="s">
        <v>22</v>
      </c>
      <c r="G7" s="102"/>
      <c r="H7" s="102"/>
      <c r="I7" s="104" t="s">
        <v>40</v>
      </c>
      <c r="J7" s="103"/>
      <c r="K7" s="105"/>
      <c r="L7" s="102" t="s">
        <v>21</v>
      </c>
      <c r="M7" s="102"/>
      <c r="N7" s="102"/>
      <c r="O7" s="102" t="s">
        <v>22</v>
      </c>
      <c r="P7" s="102"/>
      <c r="Q7" s="102"/>
      <c r="R7" s="104" t="s">
        <v>40</v>
      </c>
      <c r="S7" s="103"/>
      <c r="T7" s="105"/>
    </row>
    <row r="8" spans="1:20" s="5" customFormat="1" ht="102">
      <c r="A8" s="102"/>
      <c r="B8" s="102"/>
      <c r="C8" s="6" t="s">
        <v>23</v>
      </c>
      <c r="D8" s="6" t="s">
        <v>24</v>
      </c>
      <c r="E8" s="6" t="s">
        <v>25</v>
      </c>
      <c r="F8" s="6" t="s">
        <v>23</v>
      </c>
      <c r="G8" s="6" t="s">
        <v>26</v>
      </c>
      <c r="H8" s="6" t="s">
        <v>25</v>
      </c>
      <c r="I8" s="6" t="s">
        <v>41</v>
      </c>
      <c r="J8" s="6" t="s">
        <v>42</v>
      </c>
      <c r="K8" s="6" t="s">
        <v>25</v>
      </c>
      <c r="L8" s="6" t="s">
        <v>23</v>
      </c>
      <c r="M8" s="6" t="s">
        <v>24</v>
      </c>
      <c r="N8" s="6" t="s">
        <v>25</v>
      </c>
      <c r="O8" s="6" t="s">
        <v>23</v>
      </c>
      <c r="P8" s="6" t="s">
        <v>26</v>
      </c>
      <c r="Q8" s="6" t="s">
        <v>25</v>
      </c>
      <c r="R8" s="6" t="s">
        <v>41</v>
      </c>
      <c r="S8" s="6" t="s">
        <v>42</v>
      </c>
      <c r="T8" s="6" t="s">
        <v>25</v>
      </c>
    </row>
    <row r="9" spans="1:20" ht="15.75">
      <c r="A9" s="7">
        <v>1</v>
      </c>
      <c r="B9" s="7" t="s">
        <v>7</v>
      </c>
      <c r="C9" s="9">
        <v>0.8</v>
      </c>
      <c r="D9" s="9">
        <f>C9*2/10</f>
        <v>0.16</v>
      </c>
      <c r="E9" s="9">
        <f>D9*8</f>
        <v>1.28</v>
      </c>
      <c r="F9" s="9">
        <f>110/1000</f>
        <v>0.11</v>
      </c>
      <c r="G9" s="9">
        <f>F9*0.33</f>
        <v>0.0363</v>
      </c>
      <c r="H9" s="9">
        <f>G9*2.5</f>
        <v>0.09075</v>
      </c>
      <c r="I9" s="76">
        <v>300</v>
      </c>
      <c r="J9" s="74">
        <f>I9*0.012</f>
        <v>3.6</v>
      </c>
      <c r="K9" s="80">
        <f>J9*0.025</f>
        <v>0.09000000000000001</v>
      </c>
      <c r="L9" s="9">
        <v>1.2</v>
      </c>
      <c r="M9" s="9">
        <f>L9*2/10</f>
        <v>0.24</v>
      </c>
      <c r="N9" s="9">
        <f>M9*8</f>
        <v>1.92</v>
      </c>
      <c r="O9" s="9">
        <v>0.252</v>
      </c>
      <c r="P9" s="9">
        <f>O9*0.33</f>
        <v>0.08316</v>
      </c>
      <c r="Q9" s="9">
        <f>P9*2.5</f>
        <v>0.2079</v>
      </c>
      <c r="R9" s="76">
        <v>300</v>
      </c>
      <c r="S9" s="75">
        <f aca="true" t="shared" si="0" ref="S9:S20">R9*0.012</f>
        <v>3.6</v>
      </c>
      <c r="T9" s="9">
        <f>S9*0.03</f>
        <v>0.108</v>
      </c>
    </row>
    <row r="10" spans="1:20" ht="15.75">
      <c r="A10" s="8">
        <v>2</v>
      </c>
      <c r="B10" s="8" t="s">
        <v>8</v>
      </c>
      <c r="C10" s="10">
        <v>1.5</v>
      </c>
      <c r="D10" s="10">
        <f>C10*2/10</f>
        <v>0.3</v>
      </c>
      <c r="E10" s="10">
        <f aca="true" t="shared" si="1" ref="E10:E20">D10*8</f>
        <v>2.4</v>
      </c>
      <c r="F10" s="10">
        <v>0.203</v>
      </c>
      <c r="G10" s="10">
        <f aca="true" t="shared" si="2" ref="G10:G20">F10*0.33</f>
        <v>0.06699000000000001</v>
      </c>
      <c r="H10" s="10">
        <f aca="true" t="shared" si="3" ref="H10:H20">G10*2.5</f>
        <v>0.167475</v>
      </c>
      <c r="I10" s="77">
        <v>1000</v>
      </c>
      <c r="J10" s="75">
        <f>I10*0.012</f>
        <v>12</v>
      </c>
      <c r="K10" s="10">
        <f>J10*0.025</f>
        <v>0.30000000000000004</v>
      </c>
      <c r="L10" s="10">
        <v>2.8</v>
      </c>
      <c r="M10" s="10">
        <f aca="true" t="shared" si="4" ref="M10:M20">L10*2/10</f>
        <v>0.5599999999999999</v>
      </c>
      <c r="N10" s="10">
        <f aca="true" t="shared" si="5" ref="N10:N20">M10*8</f>
        <v>4.4799999999999995</v>
      </c>
      <c r="O10" s="10">
        <v>0.504</v>
      </c>
      <c r="P10" s="10">
        <f aca="true" t="shared" si="6" ref="P10:P20">O10*0.33</f>
        <v>0.16632</v>
      </c>
      <c r="Q10" s="10">
        <f aca="true" t="shared" si="7" ref="Q10:Q20">P10*2.5</f>
        <v>0.4158</v>
      </c>
      <c r="R10" s="77">
        <v>1000</v>
      </c>
      <c r="S10" s="75">
        <f t="shared" si="0"/>
        <v>12</v>
      </c>
      <c r="T10" s="10">
        <f>S10*0.03</f>
        <v>0.36</v>
      </c>
    </row>
    <row r="11" spans="1:20" ht="15.75">
      <c r="A11" s="8">
        <v>3</v>
      </c>
      <c r="B11" s="8" t="s">
        <v>9</v>
      </c>
      <c r="C11" s="10">
        <v>0.8</v>
      </c>
      <c r="D11" s="10">
        <f aca="true" t="shared" si="8" ref="D11:D20">C11*2/10</f>
        <v>0.16</v>
      </c>
      <c r="E11" s="10">
        <f t="shared" si="1"/>
        <v>1.28</v>
      </c>
      <c r="F11" s="10">
        <v>0.07</v>
      </c>
      <c r="G11" s="10">
        <f t="shared" si="2"/>
        <v>0.023100000000000002</v>
      </c>
      <c r="H11" s="10">
        <f t="shared" si="3"/>
        <v>0.05775000000000001</v>
      </c>
      <c r="I11" s="77">
        <v>700</v>
      </c>
      <c r="J11" s="75">
        <f aca="true" t="shared" si="9" ref="J11:J20">I11*0.012</f>
        <v>8.4</v>
      </c>
      <c r="K11" s="10">
        <f aca="true" t="shared" si="10" ref="K11:K20">J11*0.025</f>
        <v>0.21000000000000002</v>
      </c>
      <c r="L11" s="10">
        <v>1.5</v>
      </c>
      <c r="M11" s="10">
        <f t="shared" si="4"/>
        <v>0.3</v>
      </c>
      <c r="N11" s="10">
        <f t="shared" si="5"/>
        <v>2.4</v>
      </c>
      <c r="O11" s="10">
        <v>0.189</v>
      </c>
      <c r="P11" s="10">
        <f t="shared" si="6"/>
        <v>0.06237</v>
      </c>
      <c r="Q11" s="10">
        <f t="shared" si="7"/>
        <v>0.155925</v>
      </c>
      <c r="R11" s="77">
        <v>1000</v>
      </c>
      <c r="S11" s="75">
        <f t="shared" si="0"/>
        <v>12</v>
      </c>
      <c r="T11" s="10">
        <f aca="true" t="shared" si="11" ref="T11:T20">S11*0.03</f>
        <v>0.36</v>
      </c>
    </row>
    <row r="12" spans="1:20" ht="15.75">
      <c r="A12" s="8">
        <v>4</v>
      </c>
      <c r="B12" s="8" t="s">
        <v>10</v>
      </c>
      <c r="C12" s="10">
        <v>4.4</v>
      </c>
      <c r="D12" s="10">
        <f t="shared" si="8"/>
        <v>0.8800000000000001</v>
      </c>
      <c r="E12" s="10">
        <f t="shared" si="1"/>
        <v>7.040000000000001</v>
      </c>
      <c r="F12" s="10">
        <v>1.033</v>
      </c>
      <c r="G12" s="10">
        <f t="shared" si="2"/>
        <v>0.34088999999999997</v>
      </c>
      <c r="H12" s="10">
        <f t="shared" si="3"/>
        <v>0.8522249999999999</v>
      </c>
      <c r="I12" s="77">
        <v>2000</v>
      </c>
      <c r="J12" s="75">
        <f t="shared" si="9"/>
        <v>24</v>
      </c>
      <c r="K12" s="10">
        <f t="shared" si="10"/>
        <v>0.6000000000000001</v>
      </c>
      <c r="L12" s="10">
        <v>7.5</v>
      </c>
      <c r="M12" s="10">
        <f t="shared" si="4"/>
        <v>1.5</v>
      </c>
      <c r="N12" s="10">
        <f t="shared" si="5"/>
        <v>12</v>
      </c>
      <c r="O12" s="10">
        <v>2.519</v>
      </c>
      <c r="P12" s="10">
        <f t="shared" si="6"/>
        <v>0.8312700000000001</v>
      </c>
      <c r="Q12" s="10">
        <f t="shared" si="7"/>
        <v>2.0781750000000003</v>
      </c>
      <c r="R12" s="77">
        <v>2700</v>
      </c>
      <c r="S12" s="75">
        <f t="shared" si="0"/>
        <v>32.4</v>
      </c>
      <c r="T12" s="10">
        <f t="shared" si="11"/>
        <v>0.972</v>
      </c>
    </row>
    <row r="13" spans="1:20" ht="15.75">
      <c r="A13" s="8">
        <v>5</v>
      </c>
      <c r="B13" s="8" t="s">
        <v>11</v>
      </c>
      <c r="C13" s="10">
        <v>1.5</v>
      </c>
      <c r="D13" s="10">
        <f t="shared" si="8"/>
        <v>0.3</v>
      </c>
      <c r="E13" s="10">
        <f t="shared" si="1"/>
        <v>2.4</v>
      </c>
      <c r="F13" s="10">
        <v>0.52</v>
      </c>
      <c r="G13" s="10">
        <f t="shared" si="2"/>
        <v>0.1716</v>
      </c>
      <c r="H13" s="10">
        <f t="shared" si="3"/>
        <v>0.429</v>
      </c>
      <c r="I13" s="77">
        <v>1000</v>
      </c>
      <c r="J13" s="75">
        <f t="shared" si="9"/>
        <v>12</v>
      </c>
      <c r="K13" s="10">
        <f t="shared" si="10"/>
        <v>0.30000000000000004</v>
      </c>
      <c r="L13" s="10">
        <v>2</v>
      </c>
      <c r="M13" s="10">
        <f t="shared" si="4"/>
        <v>0.4</v>
      </c>
      <c r="N13" s="10">
        <f t="shared" si="5"/>
        <v>3.2</v>
      </c>
      <c r="O13" s="10">
        <v>1.26</v>
      </c>
      <c r="P13" s="10">
        <f t="shared" si="6"/>
        <v>0.4158</v>
      </c>
      <c r="Q13" s="10">
        <f t="shared" si="7"/>
        <v>1.0395</v>
      </c>
      <c r="R13" s="77">
        <v>1200</v>
      </c>
      <c r="S13" s="75">
        <f t="shared" si="0"/>
        <v>14.4</v>
      </c>
      <c r="T13" s="10">
        <f t="shared" si="11"/>
        <v>0.432</v>
      </c>
    </row>
    <row r="14" spans="1:20" ht="15.75">
      <c r="A14" s="8">
        <v>6</v>
      </c>
      <c r="B14" s="8" t="s">
        <v>12</v>
      </c>
      <c r="C14" s="10">
        <v>1</v>
      </c>
      <c r="D14" s="10">
        <f t="shared" si="8"/>
        <v>0.2</v>
      </c>
      <c r="E14" s="10">
        <f t="shared" si="1"/>
        <v>1.6</v>
      </c>
      <c r="F14" s="10">
        <v>0.07</v>
      </c>
      <c r="G14" s="10">
        <f t="shared" si="2"/>
        <v>0.023100000000000002</v>
      </c>
      <c r="H14" s="10">
        <f t="shared" si="3"/>
        <v>0.05775000000000001</v>
      </c>
      <c r="I14" s="77">
        <v>300</v>
      </c>
      <c r="J14" s="75">
        <f t="shared" si="9"/>
        <v>3.6</v>
      </c>
      <c r="K14" s="10">
        <f t="shared" si="10"/>
        <v>0.09000000000000001</v>
      </c>
      <c r="L14" s="10">
        <v>1.5</v>
      </c>
      <c r="M14" s="10">
        <f t="shared" si="4"/>
        <v>0.3</v>
      </c>
      <c r="N14" s="10">
        <f t="shared" si="5"/>
        <v>2.4</v>
      </c>
      <c r="O14" s="10">
        <v>0.189</v>
      </c>
      <c r="P14" s="10">
        <f t="shared" si="6"/>
        <v>0.06237</v>
      </c>
      <c r="Q14" s="10">
        <f t="shared" si="7"/>
        <v>0.155925</v>
      </c>
      <c r="R14" s="77">
        <v>400</v>
      </c>
      <c r="S14" s="75">
        <f t="shared" si="0"/>
        <v>4.8</v>
      </c>
      <c r="T14" s="10">
        <f t="shared" si="11"/>
        <v>0.144</v>
      </c>
    </row>
    <row r="15" spans="1:20" ht="15.75">
      <c r="A15" s="8">
        <v>7</v>
      </c>
      <c r="B15" s="8" t="s">
        <v>13</v>
      </c>
      <c r="C15" s="10">
        <v>1</v>
      </c>
      <c r="D15" s="10">
        <f t="shared" si="8"/>
        <v>0.2</v>
      </c>
      <c r="E15" s="10">
        <f t="shared" si="1"/>
        <v>1.6</v>
      </c>
      <c r="F15" s="10">
        <v>0.07</v>
      </c>
      <c r="G15" s="10">
        <f t="shared" si="2"/>
        <v>0.023100000000000002</v>
      </c>
      <c r="H15" s="10">
        <f t="shared" si="3"/>
        <v>0.05775000000000001</v>
      </c>
      <c r="I15" s="77">
        <v>700</v>
      </c>
      <c r="J15" s="75">
        <f t="shared" si="9"/>
        <v>8.4</v>
      </c>
      <c r="K15" s="10">
        <f t="shared" si="10"/>
        <v>0.21000000000000002</v>
      </c>
      <c r="L15" s="10">
        <v>1.5</v>
      </c>
      <c r="M15" s="10">
        <f t="shared" si="4"/>
        <v>0.3</v>
      </c>
      <c r="N15" s="10">
        <f t="shared" si="5"/>
        <v>2.4</v>
      </c>
      <c r="O15" s="10">
        <v>0.189</v>
      </c>
      <c r="P15" s="10">
        <f t="shared" si="6"/>
        <v>0.06237</v>
      </c>
      <c r="Q15" s="10">
        <f t="shared" si="7"/>
        <v>0.155925</v>
      </c>
      <c r="R15" s="77">
        <v>1000</v>
      </c>
      <c r="S15" s="75">
        <f t="shared" si="0"/>
        <v>12</v>
      </c>
      <c r="T15" s="10">
        <f t="shared" si="11"/>
        <v>0.36</v>
      </c>
    </row>
    <row r="16" spans="1:20" ht="15.75">
      <c r="A16" s="8">
        <v>8</v>
      </c>
      <c r="B16" s="8" t="s">
        <v>14</v>
      </c>
      <c r="C16" s="10">
        <v>1</v>
      </c>
      <c r="D16" s="10">
        <f t="shared" si="8"/>
        <v>0.2</v>
      </c>
      <c r="E16" s="10">
        <f t="shared" si="1"/>
        <v>1.6</v>
      </c>
      <c r="F16" s="10">
        <v>0.07</v>
      </c>
      <c r="G16" s="10">
        <f t="shared" si="2"/>
        <v>0.023100000000000002</v>
      </c>
      <c r="H16" s="10">
        <f t="shared" si="3"/>
        <v>0.05775000000000001</v>
      </c>
      <c r="I16" s="77">
        <v>300</v>
      </c>
      <c r="J16" s="75">
        <f t="shared" si="9"/>
        <v>3.6</v>
      </c>
      <c r="K16" s="10">
        <f t="shared" si="10"/>
        <v>0.09000000000000001</v>
      </c>
      <c r="L16" s="10">
        <v>1.5</v>
      </c>
      <c r="M16" s="10">
        <f t="shared" si="4"/>
        <v>0.3</v>
      </c>
      <c r="N16" s="10">
        <f t="shared" si="5"/>
        <v>2.4</v>
      </c>
      <c r="O16" s="10">
        <v>0.189</v>
      </c>
      <c r="P16" s="10">
        <f t="shared" si="6"/>
        <v>0.06237</v>
      </c>
      <c r="Q16" s="10">
        <f t="shared" si="7"/>
        <v>0.155925</v>
      </c>
      <c r="R16" s="77">
        <v>300</v>
      </c>
      <c r="S16" s="75">
        <f t="shared" si="0"/>
        <v>3.6</v>
      </c>
      <c r="T16" s="10">
        <f t="shared" si="11"/>
        <v>0.108</v>
      </c>
    </row>
    <row r="17" spans="1:20" ht="15.75">
      <c r="A17" s="8">
        <v>9</v>
      </c>
      <c r="B17" s="8" t="s">
        <v>15</v>
      </c>
      <c r="C17" s="10">
        <v>0.2</v>
      </c>
      <c r="D17" s="10">
        <f t="shared" si="8"/>
        <v>0.04</v>
      </c>
      <c r="E17" s="10">
        <f t="shared" si="1"/>
        <v>0.32</v>
      </c>
      <c r="F17" s="10">
        <v>0.015</v>
      </c>
      <c r="G17" s="10">
        <f t="shared" si="2"/>
        <v>0.00495</v>
      </c>
      <c r="H17" s="10">
        <f t="shared" si="3"/>
        <v>0.012375</v>
      </c>
      <c r="I17" s="77">
        <v>300</v>
      </c>
      <c r="J17" s="75">
        <f t="shared" si="9"/>
        <v>3.6</v>
      </c>
      <c r="K17" s="10">
        <f t="shared" si="10"/>
        <v>0.09000000000000001</v>
      </c>
      <c r="L17" s="10">
        <v>0.4</v>
      </c>
      <c r="M17" s="10">
        <f t="shared" si="4"/>
        <v>0.08</v>
      </c>
      <c r="N17" s="10">
        <f t="shared" si="5"/>
        <v>0.64</v>
      </c>
      <c r="O17" s="10">
        <v>0.034</v>
      </c>
      <c r="P17" s="10">
        <f t="shared" si="6"/>
        <v>0.01122</v>
      </c>
      <c r="Q17" s="10">
        <f t="shared" si="7"/>
        <v>0.028050000000000002</v>
      </c>
      <c r="R17" s="77">
        <v>300</v>
      </c>
      <c r="S17" s="75">
        <f t="shared" si="0"/>
        <v>3.6</v>
      </c>
      <c r="T17" s="10">
        <f t="shared" si="11"/>
        <v>0.108</v>
      </c>
    </row>
    <row r="18" spans="1:20" ht="15.75">
      <c r="A18" s="8">
        <v>10</v>
      </c>
      <c r="B18" s="8" t="s">
        <v>16</v>
      </c>
      <c r="C18" s="10">
        <v>3.2</v>
      </c>
      <c r="D18" s="10">
        <f t="shared" si="8"/>
        <v>0.64</v>
      </c>
      <c r="E18" s="10">
        <f t="shared" si="1"/>
        <v>5.12</v>
      </c>
      <c r="F18" s="10">
        <v>0.304</v>
      </c>
      <c r="G18" s="10">
        <f t="shared" si="2"/>
        <v>0.10032</v>
      </c>
      <c r="H18" s="10">
        <f t="shared" si="3"/>
        <v>0.2508</v>
      </c>
      <c r="I18" s="77">
        <v>500</v>
      </c>
      <c r="J18" s="75">
        <f t="shared" si="9"/>
        <v>6</v>
      </c>
      <c r="K18" s="10">
        <f t="shared" si="10"/>
        <v>0.15000000000000002</v>
      </c>
      <c r="L18" s="10">
        <v>4.8</v>
      </c>
      <c r="M18" s="10">
        <f t="shared" si="4"/>
        <v>0.96</v>
      </c>
      <c r="N18" s="10">
        <f t="shared" si="5"/>
        <v>7.68</v>
      </c>
      <c r="O18" s="10">
        <v>0.756</v>
      </c>
      <c r="P18" s="10">
        <f t="shared" si="6"/>
        <v>0.24948</v>
      </c>
      <c r="Q18" s="10">
        <f t="shared" si="7"/>
        <v>0.6237</v>
      </c>
      <c r="R18" s="77">
        <v>800</v>
      </c>
      <c r="S18" s="75">
        <f t="shared" si="0"/>
        <v>9.6</v>
      </c>
      <c r="T18" s="10">
        <f t="shared" si="11"/>
        <v>0.288</v>
      </c>
    </row>
    <row r="19" spans="1:20" ht="15.75">
      <c r="A19" s="8">
        <v>11</v>
      </c>
      <c r="B19" s="8" t="s">
        <v>17</v>
      </c>
      <c r="C19" s="10">
        <v>1.2</v>
      </c>
      <c r="D19" s="10">
        <f t="shared" si="8"/>
        <v>0.24</v>
      </c>
      <c r="E19" s="10">
        <f t="shared" si="1"/>
        <v>1.92</v>
      </c>
      <c r="F19" s="10">
        <v>0.07</v>
      </c>
      <c r="G19" s="10">
        <f t="shared" si="2"/>
        <v>0.023100000000000002</v>
      </c>
      <c r="H19" s="10">
        <f t="shared" si="3"/>
        <v>0.05775000000000001</v>
      </c>
      <c r="I19" s="77">
        <v>600</v>
      </c>
      <c r="J19" s="75">
        <f t="shared" si="9"/>
        <v>7.2</v>
      </c>
      <c r="K19" s="10">
        <f t="shared" si="10"/>
        <v>0.18000000000000002</v>
      </c>
      <c r="L19" s="10">
        <v>2</v>
      </c>
      <c r="M19" s="10">
        <f t="shared" si="4"/>
        <v>0.4</v>
      </c>
      <c r="N19" s="10">
        <f t="shared" si="5"/>
        <v>3.2</v>
      </c>
      <c r="O19" s="10">
        <v>0.189</v>
      </c>
      <c r="P19" s="10">
        <f t="shared" si="6"/>
        <v>0.06237</v>
      </c>
      <c r="Q19" s="10">
        <f t="shared" si="7"/>
        <v>0.155925</v>
      </c>
      <c r="R19" s="77">
        <v>800</v>
      </c>
      <c r="S19" s="75">
        <f t="shared" si="0"/>
        <v>9.6</v>
      </c>
      <c r="T19" s="10">
        <f t="shared" si="11"/>
        <v>0.288</v>
      </c>
    </row>
    <row r="20" spans="1:20" ht="15.75">
      <c r="A20" s="11">
        <v>12</v>
      </c>
      <c r="B20" s="11" t="s">
        <v>18</v>
      </c>
      <c r="C20" s="12">
        <v>0.2</v>
      </c>
      <c r="D20" s="12">
        <f t="shared" si="8"/>
        <v>0.04</v>
      </c>
      <c r="E20" s="12">
        <f t="shared" si="1"/>
        <v>0.32</v>
      </c>
      <c r="F20" s="12">
        <v>0.015</v>
      </c>
      <c r="G20" s="12">
        <f t="shared" si="2"/>
        <v>0.00495</v>
      </c>
      <c r="H20" s="12">
        <f t="shared" si="3"/>
        <v>0.012375</v>
      </c>
      <c r="I20" s="78">
        <v>300</v>
      </c>
      <c r="J20" s="75">
        <f t="shared" si="9"/>
        <v>3.6</v>
      </c>
      <c r="K20" s="10">
        <f t="shared" si="10"/>
        <v>0.09000000000000001</v>
      </c>
      <c r="L20" s="12">
        <v>0.4</v>
      </c>
      <c r="M20" s="12">
        <f t="shared" si="4"/>
        <v>0.08</v>
      </c>
      <c r="N20" s="12">
        <f t="shared" si="5"/>
        <v>0.64</v>
      </c>
      <c r="O20" s="12">
        <v>0.034</v>
      </c>
      <c r="P20" s="12">
        <f t="shared" si="6"/>
        <v>0.01122</v>
      </c>
      <c r="Q20" s="12">
        <f t="shared" si="7"/>
        <v>0.028050000000000002</v>
      </c>
      <c r="R20" s="78">
        <v>200</v>
      </c>
      <c r="S20" s="75">
        <f t="shared" si="0"/>
        <v>2.4</v>
      </c>
      <c r="T20" s="10">
        <f t="shared" si="11"/>
        <v>0.072</v>
      </c>
    </row>
    <row r="21" spans="1:20" s="3" customFormat="1" ht="15.75">
      <c r="A21" s="98" t="s">
        <v>19</v>
      </c>
      <c r="B21" s="98"/>
      <c r="C21" s="13">
        <f>SUM(C9:C20)</f>
        <v>16.799999999999997</v>
      </c>
      <c r="D21" s="13">
        <f aca="true" t="shared" si="12" ref="D21:Q21">SUM(D9:D20)</f>
        <v>3.3600000000000003</v>
      </c>
      <c r="E21" s="13">
        <f t="shared" si="12"/>
        <v>26.880000000000003</v>
      </c>
      <c r="F21" s="13">
        <f t="shared" si="12"/>
        <v>2.5499999999999994</v>
      </c>
      <c r="G21" s="13">
        <f t="shared" si="12"/>
        <v>0.8415</v>
      </c>
      <c r="H21" s="13">
        <f t="shared" si="12"/>
        <v>2.10375</v>
      </c>
      <c r="I21" s="79">
        <f>SUM(I9:I20)</f>
        <v>8000</v>
      </c>
      <c r="J21" s="79">
        <f>SUM(J9:J20)</f>
        <v>95.99999999999999</v>
      </c>
      <c r="K21" s="13">
        <f>SUM(K9:K20)</f>
        <v>2.4000000000000004</v>
      </c>
      <c r="L21" s="13">
        <f t="shared" si="12"/>
        <v>27.099999999999998</v>
      </c>
      <c r="M21" s="13">
        <f t="shared" si="12"/>
        <v>5.42</v>
      </c>
      <c r="N21" s="13">
        <f t="shared" si="12"/>
        <v>43.36</v>
      </c>
      <c r="O21" s="13">
        <f t="shared" si="12"/>
        <v>6.304</v>
      </c>
      <c r="P21" s="13">
        <f t="shared" si="12"/>
        <v>2.08032</v>
      </c>
      <c r="Q21" s="13">
        <f t="shared" si="12"/>
        <v>5.200800000000001</v>
      </c>
      <c r="R21" s="79">
        <f>SUM(R9:R20)</f>
        <v>10000</v>
      </c>
      <c r="S21" s="79">
        <f>SUM(S9:S20)</f>
        <v>119.99999999999999</v>
      </c>
      <c r="T21" s="13">
        <f>SUM(T9:T20)</f>
        <v>3.5999999999999996</v>
      </c>
    </row>
  </sheetData>
  <mergeCells count="14">
    <mergeCell ref="A1:D1"/>
    <mergeCell ref="A2:D2"/>
    <mergeCell ref="A4:T4"/>
    <mergeCell ref="A21:B21"/>
    <mergeCell ref="C6:K6"/>
    <mergeCell ref="I7:K7"/>
    <mergeCell ref="R7:T7"/>
    <mergeCell ref="L6:T6"/>
    <mergeCell ref="A6:A8"/>
    <mergeCell ref="B6:B8"/>
    <mergeCell ref="C7:E7"/>
    <mergeCell ref="F7:H7"/>
    <mergeCell ref="L7:N7"/>
    <mergeCell ref="O7:Q7"/>
  </mergeCells>
  <printOptions/>
  <pageMargins left="0.24" right="0.16" top="0.48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</dc:creator>
  <cp:keywords/>
  <dc:description/>
  <cp:lastModifiedBy>User</cp:lastModifiedBy>
  <cp:lastPrinted>2012-04-24T07:29:31Z</cp:lastPrinted>
  <dcterms:created xsi:type="dcterms:W3CDTF">2012-03-06T06:43:43Z</dcterms:created>
  <dcterms:modified xsi:type="dcterms:W3CDTF">2012-06-12T07:15:45Z</dcterms:modified>
  <cp:category/>
  <cp:version/>
  <cp:contentType/>
  <cp:contentStatus/>
</cp:coreProperties>
</file>