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45" windowHeight="65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<sst xmlns="http://schemas.openxmlformats.org/spreadsheetml/2006/main" count="188" uniqueCount="69">
  <si>
    <t>KHO BẠC NHÀ NƯỚC HÀ TĨNH</t>
  </si>
  <si>
    <t>TT</t>
  </si>
  <si>
    <t>Nội dung</t>
  </si>
  <si>
    <t>Tổng số</t>
  </si>
  <si>
    <t>Vốn khác</t>
  </si>
  <si>
    <t>Luỹ kế vốn thanh toán năm</t>
  </si>
  <si>
    <t>Tạm ứng</t>
  </si>
  <si>
    <t>Trong đó</t>
  </si>
  <si>
    <t>A</t>
  </si>
  <si>
    <t>I</t>
  </si>
  <si>
    <t>Vốn đầu tư phát triển</t>
  </si>
  <si>
    <t>II</t>
  </si>
  <si>
    <t>Vốn sự nghiệp</t>
  </si>
  <si>
    <t>Dự án quy hoạch</t>
  </si>
  <si>
    <t>Dự án tuyên truyền tập huấn</t>
  </si>
  <si>
    <t>Dự án phát triển sản xuất</t>
  </si>
  <si>
    <t>Dự án xây dựng đề án</t>
  </si>
  <si>
    <t>Các dự án khác</t>
  </si>
  <si>
    <t>Đơn vị: Triệu đồng</t>
  </si>
  <si>
    <t>Thị xã Hồng Lĩnh</t>
  </si>
  <si>
    <t>Dự án Quy hoạch</t>
  </si>
  <si>
    <t>Huyện Vũ Quang</t>
  </si>
  <si>
    <t xml:space="preserve">Vốn đầu tư phát triển </t>
  </si>
  <si>
    <t>Huyện Can Lộc</t>
  </si>
  <si>
    <t>Huyện Cẩm xuyên</t>
  </si>
  <si>
    <t>Huyện Hương khê</t>
  </si>
  <si>
    <t xml:space="preserve">Các dự án khác </t>
  </si>
  <si>
    <t>Huyện Đức Thọ</t>
  </si>
  <si>
    <t>Huyện Kỳ Anh</t>
  </si>
  <si>
    <t>Huyện Lộc Hà</t>
  </si>
  <si>
    <t>Huyện Hương Sơn</t>
  </si>
  <si>
    <t>Huyện Nghi Xuân</t>
  </si>
  <si>
    <t>Tổng số vốn UBND xã đã thông báo đến KBNN</t>
  </si>
  <si>
    <t>Luỹ kế vốn Thanh toán từ khởi công đến kỳ báo cáo ( Cho tất cả các loại nguồn vốn)</t>
  </si>
  <si>
    <t>Thanh toán</t>
  </si>
  <si>
    <t>Vốn NSTW, tỉnh</t>
  </si>
  <si>
    <t>Vốn NS huyện, xã</t>
  </si>
  <si>
    <t>Vốn hỗ trợ từ lãi suất</t>
  </si>
  <si>
    <t>Vốn lồng ghép từ các CTMTQG</t>
  </si>
  <si>
    <t>Huyện Thạch Hà</t>
  </si>
  <si>
    <t>B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</si>
  <si>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</si>
  <si>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</si>
  <si>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</si>
  <si>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</si>
  <si>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</si>
  <si>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</si>
  <si>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</si>
  <si>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</si>
  <si>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</si>
  <si>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 xml:space="preserve">Vốn NSNN </t>
  </si>
  <si>
    <t>KH vốn năm 2012 do UBND xã phân khai</t>
  </si>
  <si>
    <t>KH vốn NS TW, NS tỉnh do UBND tỉnh thông báo</t>
  </si>
  <si>
    <t>XII</t>
  </si>
  <si>
    <t>Thành phố Hà Tĩnh</t>
  </si>
  <si>
    <t>XIII</t>
  </si>
  <si>
    <t>Văn phòng ban điều phối</t>
  </si>
  <si>
    <t>4=5+6+7</t>
  </si>
  <si>
    <t>7=8+9</t>
  </si>
  <si>
    <t xml:space="preserve">Dự án tuyên truyền tập huấn </t>
  </si>
  <si>
    <t>KHO BẠC NHÀ NƯỚC</t>
  </si>
  <si>
    <t>Giám đốc</t>
  </si>
  <si>
    <t>Trưởng phòng KSC</t>
  </si>
  <si>
    <t>Lập biểu</t>
  </si>
  <si>
    <t>Trần Thu Hằng</t>
  </si>
  <si>
    <t>Các dự án khác (Chưa phân bổ)</t>
  </si>
  <si>
    <t>Hà tĩnh ngày 4 tháng 7 năm 2013</t>
  </si>
  <si>
    <t>Đến ngày 30  tháng  6  năm  2013</t>
  </si>
  <si>
    <t>BÁO CÁO TÌNH HÌNH GIẢI NGÂN VỐN CHƯƠNG TRÌNH MTQGXD NÔNG THÔN MỚI NĂM 2013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</si>
</sst>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  <numFmt numFmtId="166" formatCode="#,##0.0000"/>
    <numFmt numFmtId="167" formatCode="###\ ###\ ###"/>
    <numFmt numFmtId="168" formatCode="###\ ###\ ###\ ###"/>
    <numFmt numFmtId="169" formatCode="_(* #,##0.000_);_(* \(#,##0.000\);_(* &quot;-&quot;??_);_(@_)"/>
    <numFmt numFmtId="170" formatCode="_(* #,##0.0_);_(* \(#,##0.0\);_(* &quot;-&quot;??_);_(@_)"/>
    <numFmt numFmtId="171" formatCode="_(* #,##0_);_(* \(#,##0\);_(* &quot;-&quot;??_);_(@_)"/>
    <numFmt numFmtId="172" formatCode="0.0"/>
    <numFmt numFmtId="173" formatCode="0.000"/>
    <numFmt numFmtId="174" formatCode="0.0000"/>
  </numFmts>
  <fonts count="49">
    <font>
      <sz val="14"/>
      <name val="Times New Roman"/>
      <family val="0"/>
    </font>
    <font>
      <sz val="8"/>
      <name val="Times New Roman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name val="Arial"/>
      <family val="0"/>
    </font>
    <font>
      <sz val="12"/>
      <name val=".VnTime"/>
      <family val="0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4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3" fontId="2" fillId="33" borderId="10" xfId="0" applyNumberFormat="1" applyFont="1" applyFill="1" applyBorder="1" applyAlignment="1">
      <alignment horizontal="center"/>
    </xf>
    <xf numFmtId="3" fontId="2" fillId="33" borderId="11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/>
    </xf>
    <xf numFmtId="3" fontId="3" fillId="33" borderId="10" xfId="0" applyNumberFormat="1" applyFont="1" applyFill="1" applyBorder="1" applyAlignment="1">
      <alignment horizontal="center"/>
    </xf>
    <xf numFmtId="3" fontId="2" fillId="33" borderId="12" xfId="0" applyNumberFormat="1" applyFont="1" applyFill="1" applyBorder="1" applyAlignment="1">
      <alignment horizontal="center" vertical="center" wrapText="1"/>
    </xf>
    <xf numFmtId="3" fontId="4" fillId="33" borderId="13" xfId="0" applyNumberFormat="1" applyFont="1" applyFill="1" applyBorder="1" applyAlignment="1">
      <alignment horizontal="center"/>
    </xf>
    <xf numFmtId="3" fontId="3" fillId="33" borderId="10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 horizontal="left" vertical="center" wrapText="1"/>
    </xf>
    <xf numFmtId="3" fontId="3" fillId="33" borderId="14" xfId="0" applyNumberFormat="1" applyFont="1" applyFill="1" applyBorder="1" applyAlignment="1">
      <alignment horizontal="right"/>
    </xf>
    <xf numFmtId="3" fontId="2" fillId="33" borderId="10" xfId="42" applyNumberFormat="1" applyFont="1" applyFill="1" applyBorder="1" applyAlignment="1">
      <alignment horizontal="right"/>
    </xf>
    <xf numFmtId="3" fontId="2" fillId="33" borderId="0" xfId="0" applyNumberFormat="1" applyFont="1" applyFill="1" applyAlignment="1">
      <alignment horizontal="right" vertical="center" wrapText="1"/>
    </xf>
    <xf numFmtId="3" fontId="2" fillId="33" borderId="0" xfId="0" applyNumberFormat="1" applyFont="1" applyFill="1" applyAlignment="1">
      <alignment vertical="center" wrapText="1"/>
    </xf>
    <xf numFmtId="3" fontId="2" fillId="33" borderId="0" xfId="0" applyNumberFormat="1" applyFont="1" applyFill="1" applyAlignment="1">
      <alignment horizontal="center" vertical="center" wrapText="1"/>
    </xf>
    <xf numFmtId="3" fontId="4" fillId="33" borderId="13" xfId="42" applyNumberFormat="1" applyFont="1" applyFill="1" applyBorder="1" applyAlignment="1">
      <alignment horizontal="right"/>
    </xf>
    <xf numFmtId="3" fontId="4" fillId="33" borderId="0" xfId="0" applyNumberFormat="1" applyFont="1" applyFill="1" applyAlignment="1">
      <alignment horizontal="right"/>
    </xf>
    <xf numFmtId="3" fontId="4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 horizontal="right"/>
    </xf>
    <xf numFmtId="3" fontId="2" fillId="33" borderId="0" xfId="0" applyNumberFormat="1" applyFont="1" applyFill="1" applyAlignment="1">
      <alignment/>
    </xf>
    <xf numFmtId="3" fontId="3" fillId="33" borderId="10" xfId="42" applyNumberFormat="1" applyFont="1" applyFill="1" applyBorder="1" applyAlignment="1">
      <alignment horizontal="right"/>
    </xf>
    <xf numFmtId="3" fontId="3" fillId="33" borderId="0" xfId="0" applyNumberFormat="1" applyFont="1" applyFill="1" applyAlignment="1">
      <alignment horizontal="right"/>
    </xf>
    <xf numFmtId="3" fontId="3" fillId="33" borderId="0" xfId="0" applyNumberFormat="1" applyFont="1" applyFill="1" applyAlignment="1">
      <alignment/>
    </xf>
    <xf numFmtId="3" fontId="4" fillId="33" borderId="10" xfId="42" applyNumberFormat="1" applyFont="1" applyFill="1" applyBorder="1" applyAlignment="1">
      <alignment horizontal="right"/>
    </xf>
    <xf numFmtId="3" fontId="2" fillId="33" borderId="10" xfId="43" applyNumberFormat="1" applyFont="1" applyFill="1" applyBorder="1" applyAlignment="1">
      <alignment horizontal="right"/>
    </xf>
    <xf numFmtId="3" fontId="3" fillId="33" borderId="10" xfId="43" applyNumberFormat="1" applyFont="1" applyFill="1" applyBorder="1" applyAlignment="1">
      <alignment horizontal="right"/>
    </xf>
    <xf numFmtId="3" fontId="3" fillId="33" borderId="14" xfId="0" applyNumberFormat="1" applyFont="1" applyFill="1" applyBorder="1" applyAlignment="1">
      <alignment horizontal="center"/>
    </xf>
    <xf numFmtId="3" fontId="3" fillId="33" borderId="14" xfId="0" applyNumberFormat="1" applyFont="1" applyFill="1" applyBorder="1" applyAlignment="1">
      <alignment/>
    </xf>
    <xf numFmtId="3" fontId="3" fillId="33" borderId="14" xfId="43" applyNumberFormat="1" applyFont="1" applyFill="1" applyBorder="1" applyAlignment="1">
      <alignment horizontal="right"/>
    </xf>
    <xf numFmtId="3" fontId="3" fillId="33" borderId="10" xfId="43" applyNumberFormat="1" applyFont="1" applyFill="1" applyBorder="1" applyAlignment="1">
      <alignment horizontal="right" wrapText="1"/>
    </xf>
    <xf numFmtId="3" fontId="3" fillId="33" borderId="14" xfId="43" applyNumberFormat="1" applyFont="1" applyFill="1" applyBorder="1" applyAlignment="1">
      <alignment horizontal="right" wrapText="1"/>
    </xf>
    <xf numFmtId="3" fontId="10" fillId="33" borderId="0" xfId="0" applyNumberFormat="1" applyFont="1" applyFill="1" applyAlignment="1">
      <alignment horizontal="right"/>
    </xf>
    <xf numFmtId="3" fontId="12" fillId="33" borderId="0" xfId="0" applyNumberFormat="1" applyFont="1" applyFill="1" applyAlignment="1">
      <alignment horizontal="right"/>
    </xf>
    <xf numFmtId="3" fontId="11" fillId="33" borderId="0" xfId="0" applyNumberFormat="1" applyFont="1" applyFill="1" applyAlignment="1">
      <alignment horizontal="right"/>
    </xf>
    <xf numFmtId="3" fontId="8" fillId="33" borderId="15" xfId="0" applyNumberFormat="1" applyFont="1" applyFill="1" applyBorder="1" applyAlignment="1">
      <alignment horizontal="center"/>
    </xf>
    <xf numFmtId="3" fontId="5" fillId="33" borderId="0" xfId="0" applyNumberFormat="1" applyFont="1" applyFill="1" applyAlignment="1">
      <alignment horizontal="right"/>
    </xf>
    <xf numFmtId="3" fontId="2" fillId="33" borderId="14" xfId="42" applyNumberFormat="1" applyFont="1" applyFill="1" applyBorder="1" applyAlignment="1">
      <alignment horizontal="right"/>
    </xf>
    <xf numFmtId="3" fontId="8" fillId="33" borderId="0" xfId="0" applyNumberFormat="1" applyFont="1" applyFill="1" applyAlignment="1">
      <alignment horizontal="right"/>
    </xf>
    <xf numFmtId="3" fontId="11" fillId="33" borderId="0" xfId="0" applyNumberFormat="1" applyFont="1" applyFill="1" applyAlignment="1">
      <alignment/>
    </xf>
    <xf numFmtId="3" fontId="8" fillId="33" borderId="15" xfId="0" applyNumberFormat="1" applyFont="1" applyFill="1" applyBorder="1" applyAlignment="1">
      <alignment horizontal="right"/>
    </xf>
    <xf numFmtId="3" fontId="5" fillId="33" borderId="0" xfId="0" applyNumberFormat="1" applyFont="1" applyFill="1" applyAlignment="1">
      <alignment/>
    </xf>
    <xf numFmtId="3" fontId="8" fillId="33" borderId="0" xfId="0" applyNumberFormat="1" applyFont="1" applyFill="1" applyAlignment="1">
      <alignment/>
    </xf>
    <xf numFmtId="3" fontId="5" fillId="33" borderId="0" xfId="0" applyNumberFormat="1" applyFont="1" applyFill="1" applyAlignment="1">
      <alignment horizontal="center"/>
    </xf>
    <xf numFmtId="3" fontId="8" fillId="33" borderId="0" xfId="0" applyNumberFormat="1" applyFont="1" applyFill="1" applyAlignment="1">
      <alignment horizontal="center"/>
    </xf>
    <xf numFmtId="3" fontId="14" fillId="33" borderId="0" xfId="0" applyNumberFormat="1" applyFont="1" applyFill="1" applyAlignment="1">
      <alignment horizontal="right"/>
    </xf>
    <xf numFmtId="3" fontId="4" fillId="33" borderId="15" xfId="0" applyNumberFormat="1" applyFont="1" applyFill="1" applyBorder="1" applyAlignment="1">
      <alignment horizontal="center"/>
    </xf>
    <xf numFmtId="3" fontId="9" fillId="33" borderId="10" xfId="42" applyNumberFormat="1" applyFont="1" applyFill="1" applyBorder="1" applyAlignment="1">
      <alignment horizontal="right"/>
    </xf>
    <xf numFmtId="3" fontId="4" fillId="33" borderId="14" xfId="42" applyNumberFormat="1" applyFont="1" applyFill="1" applyBorder="1" applyAlignment="1">
      <alignment horizontal="right"/>
    </xf>
    <xf numFmtId="3" fontId="9" fillId="33" borderId="0" xfId="0" applyNumberFormat="1" applyFont="1" applyFill="1" applyAlignment="1">
      <alignment horizontal="right"/>
    </xf>
    <xf numFmtId="3" fontId="11" fillId="33" borderId="0" xfId="0" applyNumberFormat="1" applyFont="1" applyFill="1" applyAlignment="1">
      <alignment horizontal="center"/>
    </xf>
    <xf numFmtId="3" fontId="13" fillId="33" borderId="0" xfId="0" applyNumberFormat="1" applyFont="1" applyFill="1" applyBorder="1" applyAlignment="1">
      <alignment horizontal="center"/>
    </xf>
    <xf numFmtId="3" fontId="8" fillId="33" borderId="0" xfId="0" applyNumberFormat="1" applyFont="1" applyFill="1" applyBorder="1" applyAlignment="1">
      <alignment horizontal="center" vertical="center" wrapText="1"/>
    </xf>
    <xf numFmtId="3" fontId="8" fillId="33" borderId="0" xfId="0" applyNumberFormat="1" applyFont="1" applyFill="1" applyBorder="1" applyAlignment="1">
      <alignment horizontal="center"/>
    </xf>
    <xf numFmtId="3" fontId="4" fillId="33" borderId="0" xfId="42" applyNumberFormat="1" applyFont="1" applyFill="1" applyBorder="1" applyAlignment="1">
      <alignment horizontal="right"/>
    </xf>
    <xf numFmtId="3" fontId="2" fillId="33" borderId="0" xfId="42" applyNumberFormat="1" applyFont="1" applyFill="1" applyBorder="1" applyAlignment="1">
      <alignment horizontal="right"/>
    </xf>
    <xf numFmtId="3" fontId="3" fillId="33" borderId="0" xfId="42" applyNumberFormat="1" applyFont="1" applyFill="1" applyBorder="1" applyAlignment="1">
      <alignment horizontal="right"/>
    </xf>
    <xf numFmtId="3" fontId="2" fillId="33" borderId="0" xfId="43" applyNumberFormat="1" applyFont="1" applyFill="1" applyBorder="1" applyAlignment="1">
      <alignment horizontal="right"/>
    </xf>
    <xf numFmtId="3" fontId="3" fillId="33" borderId="0" xfId="43" applyNumberFormat="1" applyFont="1" applyFill="1" applyBorder="1" applyAlignment="1">
      <alignment horizontal="right"/>
    </xf>
    <xf numFmtId="3" fontId="2" fillId="33" borderId="11" xfId="0" applyNumberFormat="1" applyFont="1" applyFill="1" applyBorder="1" applyAlignment="1">
      <alignment horizontal="center"/>
    </xf>
    <xf numFmtId="3" fontId="2" fillId="33" borderId="16" xfId="0" applyNumberFormat="1" applyFont="1" applyFill="1" applyBorder="1" applyAlignment="1">
      <alignment horizontal="center"/>
    </xf>
    <xf numFmtId="3" fontId="2" fillId="33" borderId="15" xfId="0" applyNumberFormat="1" applyFont="1" applyFill="1" applyBorder="1" applyAlignment="1">
      <alignment horizontal="center" vertical="center" wrapText="1"/>
    </xf>
    <xf numFmtId="3" fontId="2" fillId="33" borderId="10" xfId="42" applyNumberFormat="1" applyFont="1" applyFill="1" applyBorder="1" applyAlignment="1">
      <alignment horizontal="center"/>
    </xf>
    <xf numFmtId="3" fontId="3" fillId="33" borderId="10" xfId="42" applyNumberFormat="1" applyFont="1" applyFill="1" applyBorder="1" applyAlignment="1">
      <alignment horizontal="right" wrapText="1"/>
    </xf>
    <xf numFmtId="3" fontId="4" fillId="33" borderId="10" xfId="55" applyNumberFormat="1" applyFont="1" applyFill="1" applyBorder="1" applyAlignment="1">
      <alignment horizontal="center"/>
      <protection/>
    </xf>
    <xf numFmtId="3" fontId="7" fillId="33" borderId="10" xfId="55" applyNumberFormat="1" applyFont="1" applyFill="1" applyBorder="1" applyAlignment="1">
      <alignment horizontal="center"/>
      <protection/>
    </xf>
    <xf numFmtId="3" fontId="7" fillId="33" borderId="10" xfId="55" applyNumberFormat="1" applyFont="1" applyFill="1" applyBorder="1" applyAlignment="1">
      <alignment horizontal="right"/>
      <protection/>
    </xf>
    <xf numFmtId="3" fontId="7" fillId="33" borderId="10" xfId="56" applyNumberFormat="1" applyFont="1" applyFill="1" applyBorder="1" applyAlignment="1">
      <alignment horizontal="right"/>
      <protection/>
    </xf>
    <xf numFmtId="3" fontId="7" fillId="33" borderId="0" xfId="56" applyNumberFormat="1" applyFont="1" applyFill="1" applyBorder="1" applyAlignment="1">
      <alignment horizontal="right"/>
      <protection/>
    </xf>
    <xf numFmtId="3" fontId="7" fillId="33" borderId="0" xfId="0" applyNumberFormat="1" applyFont="1" applyFill="1" applyAlignment="1">
      <alignment/>
    </xf>
    <xf numFmtId="3" fontId="3" fillId="33" borderId="10" xfId="55" applyNumberFormat="1" applyFont="1" applyFill="1" applyBorder="1" applyAlignment="1">
      <alignment horizontal="center"/>
      <protection/>
    </xf>
    <xf numFmtId="3" fontId="3" fillId="33" borderId="10" xfId="55" applyNumberFormat="1" applyFont="1" applyFill="1" applyBorder="1">
      <alignment/>
      <protection/>
    </xf>
    <xf numFmtId="3" fontId="3" fillId="33" borderId="10" xfId="55" applyNumberFormat="1" applyFont="1" applyFill="1" applyBorder="1" applyAlignment="1">
      <alignment horizontal="right"/>
      <protection/>
    </xf>
    <xf numFmtId="3" fontId="3" fillId="33" borderId="10" xfId="55" applyNumberFormat="1" applyFont="1" applyFill="1" applyBorder="1" applyAlignment="1">
      <alignment horizontal="right" wrapText="1"/>
      <protection/>
    </xf>
    <xf numFmtId="3" fontId="3" fillId="33" borderId="0" xfId="55" applyNumberFormat="1" applyFont="1" applyFill="1" applyBorder="1" applyAlignment="1">
      <alignment horizontal="right"/>
      <protection/>
    </xf>
    <xf numFmtId="3" fontId="3" fillId="33" borderId="10" xfId="55" applyNumberFormat="1" applyFont="1" applyFill="1" applyBorder="1" applyAlignment="1">
      <alignment horizontal="left" vertical="center" wrapText="1"/>
      <protection/>
    </xf>
    <xf numFmtId="3" fontId="5" fillId="33" borderId="10" xfId="56" applyNumberFormat="1" applyFont="1" applyFill="1" applyBorder="1" applyAlignment="1">
      <alignment horizontal="right"/>
      <protection/>
    </xf>
    <xf numFmtId="3" fontId="5" fillId="33" borderId="0" xfId="56" applyNumberFormat="1" applyFont="1" applyFill="1" applyBorder="1" applyAlignment="1">
      <alignment horizontal="right"/>
      <protection/>
    </xf>
    <xf numFmtId="3" fontId="9" fillId="33" borderId="0" xfId="0" applyNumberFormat="1" applyFont="1" applyFill="1" applyAlignment="1">
      <alignment/>
    </xf>
    <xf numFmtId="3" fontId="2" fillId="33" borderId="10" xfId="0" applyNumberFormat="1" applyFont="1" applyFill="1" applyBorder="1" applyAlignment="1">
      <alignment horizontal="right"/>
    </xf>
    <xf numFmtId="3" fontId="2" fillId="33" borderId="0" xfId="0" applyNumberFormat="1" applyFont="1" applyFill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3" fontId="3" fillId="33" borderId="10" xfId="0" applyNumberFormat="1" applyFont="1" applyFill="1" applyBorder="1" applyAlignment="1">
      <alignment horizontal="right" wrapText="1"/>
    </xf>
    <xf numFmtId="3" fontId="3" fillId="33" borderId="0" xfId="0" applyNumberFormat="1" applyFont="1" applyFill="1" applyBorder="1" applyAlignment="1">
      <alignment horizontal="right"/>
    </xf>
    <xf numFmtId="3" fontId="3" fillId="33" borderId="0" xfId="0" applyNumberFormat="1" applyFont="1" applyFill="1" applyBorder="1" applyAlignment="1">
      <alignment horizontal="right" wrapText="1"/>
    </xf>
    <xf numFmtId="3" fontId="8" fillId="33" borderId="10" xfId="0" applyNumberFormat="1" applyFont="1" applyFill="1" applyBorder="1" applyAlignment="1">
      <alignment horizontal="center"/>
    </xf>
    <xf numFmtId="3" fontId="8" fillId="33" borderId="10" xfId="0" applyNumberFormat="1" applyFont="1" applyFill="1" applyBorder="1" applyAlignment="1">
      <alignment/>
    </xf>
    <xf numFmtId="3" fontId="8" fillId="33" borderId="10" xfId="0" applyNumberFormat="1" applyFont="1" applyFill="1" applyBorder="1" applyAlignment="1">
      <alignment horizontal="right"/>
    </xf>
    <xf numFmtId="3" fontId="8" fillId="33" borderId="0" xfId="0" applyNumberFormat="1" applyFont="1" applyFill="1" applyBorder="1" applyAlignment="1">
      <alignment horizontal="right"/>
    </xf>
    <xf numFmtId="3" fontId="5" fillId="33" borderId="10" xfId="0" applyNumberFormat="1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/>
    </xf>
    <xf numFmtId="3" fontId="5" fillId="33" borderId="10" xfId="0" applyNumberFormat="1" applyFont="1" applyFill="1" applyBorder="1" applyAlignment="1">
      <alignment horizontal="right"/>
    </xf>
    <xf numFmtId="3" fontId="5" fillId="33" borderId="0" xfId="0" applyNumberFormat="1" applyFont="1" applyFill="1" applyBorder="1" applyAlignment="1">
      <alignment horizontal="right"/>
    </xf>
    <xf numFmtId="3" fontId="4" fillId="33" borderId="10" xfId="0" applyNumberFormat="1" applyFont="1" applyFill="1" applyBorder="1" applyAlignment="1">
      <alignment/>
    </xf>
    <xf numFmtId="3" fontId="4" fillId="33" borderId="1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3" fontId="2" fillId="33" borderId="10" xfId="42" applyNumberFormat="1" applyFont="1" applyFill="1" applyBorder="1" applyAlignment="1">
      <alignment horizontal="right" wrapText="1"/>
    </xf>
    <xf numFmtId="3" fontId="2" fillId="33" borderId="0" xfId="42" applyNumberFormat="1" applyFont="1" applyFill="1" applyBorder="1" applyAlignment="1">
      <alignment horizontal="right" wrapText="1"/>
    </xf>
    <xf numFmtId="3" fontId="3" fillId="33" borderId="10" xfId="0" applyNumberFormat="1" applyFont="1" applyFill="1" applyBorder="1" applyAlignment="1">
      <alignment horizontal="center" vertical="center" wrapText="1"/>
    </xf>
    <xf numFmtId="3" fontId="3" fillId="33" borderId="0" xfId="42" applyNumberFormat="1" applyFont="1" applyFill="1" applyBorder="1" applyAlignment="1">
      <alignment horizontal="right" wrapText="1"/>
    </xf>
    <xf numFmtId="3" fontId="4" fillId="33" borderId="10" xfId="0" applyNumberFormat="1" applyFont="1" applyFill="1" applyBorder="1" applyAlignment="1">
      <alignment horizontal="left" vertical="center" wrapText="1"/>
    </xf>
    <xf numFmtId="3" fontId="2" fillId="33" borderId="10" xfId="0" applyNumberFormat="1" applyFont="1" applyFill="1" applyBorder="1" applyAlignment="1">
      <alignment horizontal="left" vertical="center" wrapText="1"/>
    </xf>
    <xf numFmtId="3" fontId="2" fillId="33" borderId="10" xfId="0" applyNumberFormat="1" applyFont="1" applyFill="1" applyBorder="1" applyAlignment="1">
      <alignment horizontal="left"/>
    </xf>
    <xf numFmtId="3" fontId="3" fillId="33" borderId="10" xfId="0" applyNumberFormat="1" applyFont="1" applyFill="1" applyBorder="1" applyAlignment="1">
      <alignment vertical="justify" wrapText="1"/>
    </xf>
    <xf numFmtId="3" fontId="12" fillId="33" borderId="0" xfId="0" applyNumberFormat="1" applyFont="1" applyFill="1" applyAlignment="1">
      <alignment horizontal="center"/>
    </xf>
    <xf numFmtId="3" fontId="8" fillId="33" borderId="17" xfId="0" applyNumberFormat="1" applyFont="1" applyFill="1" applyBorder="1" applyAlignment="1">
      <alignment horizontal="center" vertical="center" wrapText="1"/>
    </xf>
    <xf numFmtId="3" fontId="8" fillId="33" borderId="11" xfId="0" applyNumberFormat="1" applyFont="1" applyFill="1" applyBorder="1" applyAlignment="1">
      <alignment horizontal="center" vertical="center" wrapText="1"/>
    </xf>
    <xf numFmtId="3" fontId="2" fillId="33" borderId="17" xfId="0" applyNumberFormat="1" applyFont="1" applyFill="1" applyBorder="1" applyAlignment="1">
      <alignment horizontal="center" vertical="center" wrapText="1"/>
    </xf>
    <xf numFmtId="3" fontId="2" fillId="33" borderId="18" xfId="0" applyNumberFormat="1" applyFont="1" applyFill="1" applyBorder="1" applyAlignment="1">
      <alignment horizontal="center" vertical="center" wrapText="1"/>
    </xf>
    <xf numFmtId="3" fontId="2" fillId="33" borderId="19" xfId="0" applyNumberFormat="1" applyFont="1" applyFill="1" applyBorder="1" applyAlignment="1">
      <alignment horizontal="center" vertical="center" wrapText="1"/>
    </xf>
    <xf numFmtId="3" fontId="2" fillId="33" borderId="20" xfId="0" applyNumberFormat="1" applyFont="1" applyFill="1" applyBorder="1" applyAlignment="1">
      <alignment horizontal="center" vertical="center" wrapText="1"/>
    </xf>
    <xf numFmtId="3" fontId="2" fillId="33" borderId="21" xfId="0" applyNumberFormat="1" applyFont="1" applyFill="1" applyBorder="1" applyAlignment="1">
      <alignment horizontal="center" vertical="center" wrapText="1"/>
    </xf>
    <xf numFmtId="3" fontId="4" fillId="33" borderId="17" xfId="0" applyNumberFormat="1" applyFont="1" applyFill="1" applyBorder="1" applyAlignment="1">
      <alignment horizontal="center" vertical="center" wrapText="1"/>
    </xf>
    <xf numFmtId="3" fontId="4" fillId="33" borderId="11" xfId="0" applyNumberFormat="1" applyFont="1" applyFill="1" applyBorder="1" applyAlignment="1">
      <alignment horizontal="center" vertical="center" wrapText="1"/>
    </xf>
    <xf numFmtId="3" fontId="2" fillId="33" borderId="11" xfId="0" applyNumberFormat="1" applyFont="1" applyFill="1" applyBorder="1" applyAlignment="1">
      <alignment horizontal="center" vertical="center" wrapText="1"/>
    </xf>
    <xf numFmtId="3" fontId="13" fillId="33" borderId="22" xfId="0" applyNumberFormat="1" applyFont="1" applyFill="1" applyBorder="1" applyAlignment="1">
      <alignment horizontal="center"/>
    </xf>
    <xf numFmtId="3" fontId="11" fillId="33" borderId="0" xfId="0" applyNumberFormat="1" applyFont="1" applyFill="1" applyAlignment="1">
      <alignment horizontal="center"/>
    </xf>
    <xf numFmtId="3" fontId="8" fillId="33" borderId="19" xfId="0" applyNumberFormat="1" applyFont="1" applyFill="1" applyBorder="1" applyAlignment="1">
      <alignment horizontal="center" vertical="center" wrapText="1"/>
    </xf>
    <xf numFmtId="3" fontId="8" fillId="33" borderId="21" xfId="0" applyNumberFormat="1" applyFont="1" applyFill="1" applyBorder="1" applyAlignment="1">
      <alignment horizontal="center" vertical="center" wrapText="1"/>
    </xf>
    <xf numFmtId="3" fontId="8" fillId="33" borderId="20" xfId="0" applyNumberFormat="1" applyFont="1" applyFill="1" applyBorder="1" applyAlignment="1">
      <alignment horizontal="center" vertical="center" wrapText="1"/>
    </xf>
    <xf numFmtId="3" fontId="8" fillId="33" borderId="0" xfId="0" applyNumberFormat="1" applyFont="1" applyFill="1" applyAlignment="1">
      <alignment horizontal="center"/>
    </xf>
    <xf numFmtId="3" fontId="5" fillId="33" borderId="0" xfId="0" applyNumberFormat="1" applyFont="1" applyFill="1" applyAlignment="1">
      <alignment horizontal="right"/>
    </xf>
    <xf numFmtId="3" fontId="2" fillId="33" borderId="11" xfId="0" applyNumberFormat="1" applyFont="1" applyFill="1" applyBorder="1" applyAlignment="1">
      <alignment horizontal="center" wrapText="1"/>
    </xf>
    <xf numFmtId="3" fontId="10" fillId="33" borderId="0" xfId="0" applyNumberFormat="1" applyFont="1" applyFill="1" applyAlignment="1">
      <alignment horizontal="center"/>
    </xf>
    <xf numFmtId="3" fontId="2" fillId="33" borderId="23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1_Sheet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74"/>
  <sheetViews>
    <sheetView tabSelected="1" zoomScalePageLayoutView="0" workbookViewId="0" topLeftCell="A1">
      <selection activeCell="B10" sqref="B10"/>
    </sheetView>
  </sheetViews>
  <sheetFormatPr defaultColWidth="8.88671875" defaultRowHeight="18.75"/>
  <cols>
    <col min="1" max="1" width="6.88671875" style="37" customWidth="1"/>
    <col min="2" max="2" width="23.99609375" style="37" customWidth="1"/>
    <col min="3" max="3" width="10.5546875" style="32" customWidth="1"/>
    <col min="4" max="4" width="9.6640625" style="32" customWidth="1"/>
    <col min="5" max="5" width="9.77734375" style="32" customWidth="1"/>
    <col min="6" max="6" width="8.99609375" style="32" customWidth="1"/>
    <col min="7" max="7" width="7.99609375" style="32" customWidth="1"/>
    <col min="8" max="8" width="8.5546875" style="32" customWidth="1"/>
    <col min="9" max="9" width="7.10546875" style="32" customWidth="1"/>
    <col min="10" max="10" width="7.3359375" style="32" customWidth="1"/>
    <col min="11" max="11" width="8.10546875" style="43" customWidth="1"/>
    <col min="12" max="12" width="7.88671875" style="32" customWidth="1"/>
    <col min="13" max="13" width="6.88671875" style="32" customWidth="1"/>
    <col min="14" max="14" width="6.6640625" style="32" customWidth="1"/>
    <col min="15" max="15" width="6.77734375" style="32" customWidth="1"/>
    <col min="16" max="16" width="7.5546875" style="32" customWidth="1"/>
    <col min="17" max="17" width="7.77734375" style="32" customWidth="1"/>
    <col min="18" max="18" width="8.5546875" style="32" customWidth="1"/>
    <col min="19" max="19" width="3.6640625" style="32" customWidth="1"/>
    <col min="20" max="20" width="5.6640625" style="37" customWidth="1"/>
    <col min="21" max="21" width="6.88671875" style="37" customWidth="1"/>
    <col min="22" max="16384" width="8.88671875" style="37" customWidth="1"/>
  </cols>
  <sheetData>
    <row r="1" spans="1:5" ht="18">
      <c r="A1" s="121" t="s">
        <v>60</v>
      </c>
      <c r="B1" s="121"/>
      <c r="C1" s="30"/>
      <c r="D1" s="30"/>
      <c r="E1" s="30"/>
    </row>
    <row r="2" spans="1:5" ht="18">
      <c r="A2" s="102" t="s">
        <v>0</v>
      </c>
      <c r="B2" s="102"/>
      <c r="C2" s="31"/>
      <c r="D2" s="31"/>
      <c r="E2" s="31"/>
    </row>
    <row r="3" spans="1:19" ht="33" customHeight="1">
      <c r="A3" s="114" t="s">
        <v>68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48"/>
    </row>
    <row r="4" spans="1:19" ht="18.75" customHeight="1">
      <c r="A4" s="114" t="s">
        <v>67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48"/>
    </row>
    <row r="5" spans="16:19" ht="18" customHeight="1">
      <c r="P5" s="113" t="s">
        <v>18</v>
      </c>
      <c r="Q5" s="113"/>
      <c r="R5" s="113"/>
      <c r="S5" s="49"/>
    </row>
    <row r="6" spans="1:21" s="12" customFormat="1" ht="30" customHeight="1">
      <c r="A6" s="105" t="s">
        <v>1</v>
      </c>
      <c r="B6" s="105" t="s">
        <v>2</v>
      </c>
      <c r="C6" s="105" t="s">
        <v>52</v>
      </c>
      <c r="D6" s="107" t="s">
        <v>51</v>
      </c>
      <c r="E6" s="109"/>
      <c r="F6" s="109"/>
      <c r="G6" s="109"/>
      <c r="H6" s="109"/>
      <c r="I6" s="108"/>
      <c r="J6" s="105" t="s">
        <v>32</v>
      </c>
      <c r="K6" s="115" t="s">
        <v>5</v>
      </c>
      <c r="L6" s="116"/>
      <c r="M6" s="116"/>
      <c r="N6" s="116"/>
      <c r="O6" s="116"/>
      <c r="P6" s="116"/>
      <c r="Q6" s="117"/>
      <c r="R6" s="103" t="s">
        <v>33</v>
      </c>
      <c r="S6" s="50"/>
      <c r="T6" s="11"/>
      <c r="U6" s="11"/>
    </row>
    <row r="7" spans="1:21" s="12" customFormat="1" ht="27" customHeight="1">
      <c r="A7" s="112"/>
      <c r="B7" s="112"/>
      <c r="C7" s="112"/>
      <c r="D7" s="105" t="s">
        <v>3</v>
      </c>
      <c r="E7" s="107" t="s">
        <v>50</v>
      </c>
      <c r="F7" s="108"/>
      <c r="G7" s="107" t="s">
        <v>4</v>
      </c>
      <c r="H7" s="109"/>
      <c r="I7" s="108"/>
      <c r="J7" s="112"/>
      <c r="K7" s="110" t="s">
        <v>3</v>
      </c>
      <c r="L7" s="105" t="s">
        <v>34</v>
      </c>
      <c r="M7" s="105" t="s">
        <v>6</v>
      </c>
      <c r="N7" s="107" t="s">
        <v>7</v>
      </c>
      <c r="O7" s="109"/>
      <c r="P7" s="109"/>
      <c r="Q7" s="108"/>
      <c r="R7" s="104"/>
      <c r="S7" s="50"/>
      <c r="T7" s="11"/>
      <c r="U7" s="11"/>
    </row>
    <row r="8" spans="1:19" s="13" customFormat="1" ht="53.25" customHeight="1">
      <c r="A8" s="112"/>
      <c r="B8" s="112"/>
      <c r="C8" s="106"/>
      <c r="D8" s="106"/>
      <c r="E8" s="2" t="s">
        <v>35</v>
      </c>
      <c r="F8" s="5" t="s">
        <v>36</v>
      </c>
      <c r="G8" s="5" t="s">
        <v>3</v>
      </c>
      <c r="H8" s="5" t="s">
        <v>37</v>
      </c>
      <c r="I8" s="5" t="s">
        <v>38</v>
      </c>
      <c r="J8" s="112"/>
      <c r="K8" s="111"/>
      <c r="L8" s="112"/>
      <c r="M8" s="112"/>
      <c r="N8" s="2" t="s">
        <v>35</v>
      </c>
      <c r="O8" s="5" t="s">
        <v>36</v>
      </c>
      <c r="P8" s="5" t="s">
        <v>37</v>
      </c>
      <c r="Q8" s="59" t="s">
        <v>38</v>
      </c>
      <c r="R8" s="104"/>
      <c r="S8" s="50"/>
    </row>
    <row r="9" spans="1:19" s="39" customFormat="1" ht="18.75" customHeight="1">
      <c r="A9" s="33">
        <v>1</v>
      </c>
      <c r="B9" s="33">
        <v>2</v>
      </c>
      <c r="C9" s="33">
        <v>3</v>
      </c>
      <c r="D9" s="38" t="s">
        <v>57</v>
      </c>
      <c r="E9" s="33">
        <v>5</v>
      </c>
      <c r="F9" s="33">
        <v>6</v>
      </c>
      <c r="G9" s="38" t="s">
        <v>58</v>
      </c>
      <c r="H9" s="33">
        <v>8</v>
      </c>
      <c r="I9" s="33">
        <v>9</v>
      </c>
      <c r="J9" s="33">
        <v>10</v>
      </c>
      <c r="K9" s="44">
        <v>11</v>
      </c>
      <c r="L9" s="33">
        <v>12</v>
      </c>
      <c r="M9" s="33">
        <v>13</v>
      </c>
      <c r="N9" s="33">
        <v>14</v>
      </c>
      <c r="O9" s="33">
        <v>15</v>
      </c>
      <c r="P9" s="33">
        <v>16</v>
      </c>
      <c r="Q9" s="33">
        <v>17</v>
      </c>
      <c r="R9" s="33">
        <v>18</v>
      </c>
      <c r="S9" s="51"/>
    </row>
    <row r="10" spans="1:21" s="16" customFormat="1" ht="25.5" customHeight="1">
      <c r="A10" s="6"/>
      <c r="B10" s="6" t="s">
        <v>3</v>
      </c>
      <c r="C10" s="60">
        <f>SUM(C11)</f>
        <v>191218</v>
      </c>
      <c r="D10" s="14">
        <f aca="true" t="shared" si="0" ref="D10:R10">SUM(D11:D12)</f>
        <v>249643.28999999998</v>
      </c>
      <c r="E10" s="14">
        <f t="shared" si="0"/>
        <v>149389.84</v>
      </c>
      <c r="F10" s="14">
        <f t="shared" si="0"/>
        <v>96877.9</v>
      </c>
      <c r="G10" s="14">
        <f t="shared" si="0"/>
        <v>3375.55</v>
      </c>
      <c r="H10" s="14">
        <f t="shared" si="0"/>
        <v>3184.55</v>
      </c>
      <c r="I10" s="14">
        <f t="shared" si="0"/>
        <v>191</v>
      </c>
      <c r="J10" s="14">
        <f t="shared" si="0"/>
        <v>149647.41</v>
      </c>
      <c r="K10" s="14">
        <f t="shared" si="0"/>
        <v>52715.88999999999</v>
      </c>
      <c r="L10" s="14">
        <f t="shared" si="0"/>
        <v>47721.89</v>
      </c>
      <c r="M10" s="14">
        <f t="shared" si="0"/>
        <v>4994</v>
      </c>
      <c r="N10" s="14">
        <f t="shared" si="0"/>
        <v>32729.653</v>
      </c>
      <c r="O10" s="14">
        <f t="shared" si="0"/>
        <v>16138.04</v>
      </c>
      <c r="P10" s="14">
        <f t="shared" si="0"/>
        <v>1739.92</v>
      </c>
      <c r="Q10" s="14">
        <f t="shared" si="0"/>
        <v>180</v>
      </c>
      <c r="R10" s="14">
        <f t="shared" si="0"/>
        <v>369311.1</v>
      </c>
      <c r="S10" s="52"/>
      <c r="T10" s="15">
        <f>SUM(K10-N10-O10-P10-Q10)</f>
        <v>1928.2769999999928</v>
      </c>
      <c r="U10" s="15"/>
    </row>
    <row r="11" spans="1:21" s="18" customFormat="1" ht="25.5" customHeight="1">
      <c r="A11" s="1" t="s">
        <v>8</v>
      </c>
      <c r="B11" s="1" t="s">
        <v>22</v>
      </c>
      <c r="C11" s="122">
        <f>SUM(C19+C27+C35+C43+C51+C59+C67+C75+C83+C91+C99+C107)</f>
        <v>191218</v>
      </c>
      <c r="D11" s="10">
        <f aca="true" t="shared" si="1" ref="D11:R12">SUM(D19+D27+D35+D43+D51+D59+D67+D75+D83+D91+D99+D107+D115)</f>
        <v>183463</v>
      </c>
      <c r="E11" s="10">
        <f t="shared" si="1"/>
        <v>106757</v>
      </c>
      <c r="F11" s="10">
        <f t="shared" si="1"/>
        <v>76706</v>
      </c>
      <c r="G11" s="10">
        <f t="shared" si="1"/>
        <v>0</v>
      </c>
      <c r="H11" s="10">
        <f t="shared" si="1"/>
        <v>0</v>
      </c>
      <c r="I11" s="10">
        <f t="shared" si="1"/>
        <v>0</v>
      </c>
      <c r="J11" s="10">
        <f t="shared" si="1"/>
        <v>114995.4</v>
      </c>
      <c r="K11" s="22">
        <f t="shared" si="1"/>
        <v>36863.399999999994</v>
      </c>
      <c r="L11" s="10">
        <f t="shared" si="1"/>
        <v>32184.399999999998</v>
      </c>
      <c r="M11" s="10">
        <f t="shared" si="1"/>
        <v>4679</v>
      </c>
      <c r="N11" s="10">
        <f t="shared" si="1"/>
        <v>26822.219999999998</v>
      </c>
      <c r="O11" s="10">
        <f t="shared" si="1"/>
        <v>8388.18</v>
      </c>
      <c r="P11" s="10">
        <f t="shared" si="1"/>
        <v>0</v>
      </c>
      <c r="Q11" s="10">
        <f t="shared" si="1"/>
        <v>0</v>
      </c>
      <c r="R11" s="10">
        <f t="shared" si="1"/>
        <v>232507.17</v>
      </c>
      <c r="S11" s="53"/>
      <c r="T11" s="15">
        <f aca="true" t="shared" si="2" ref="T11:T74">SUM(K11-N11-O11-P11-Q11)</f>
        <v>1652.9999999999964</v>
      </c>
      <c r="U11" s="15"/>
    </row>
    <row r="12" spans="1:21" s="18" customFormat="1" ht="21.75" customHeight="1">
      <c r="A12" s="1" t="s">
        <v>40</v>
      </c>
      <c r="B12" s="1" t="s">
        <v>12</v>
      </c>
      <c r="C12" s="120"/>
      <c r="D12" s="10">
        <f t="shared" si="1"/>
        <v>66180.29</v>
      </c>
      <c r="E12" s="10">
        <f t="shared" si="1"/>
        <v>42632.84</v>
      </c>
      <c r="F12" s="10">
        <f t="shared" si="1"/>
        <v>20171.9</v>
      </c>
      <c r="G12" s="10">
        <f t="shared" si="1"/>
        <v>3375.55</v>
      </c>
      <c r="H12" s="10">
        <f t="shared" si="1"/>
        <v>3184.55</v>
      </c>
      <c r="I12" s="10">
        <f t="shared" si="1"/>
        <v>191</v>
      </c>
      <c r="J12" s="10">
        <f t="shared" si="1"/>
        <v>34652.01000000001</v>
      </c>
      <c r="K12" s="22">
        <f t="shared" si="1"/>
        <v>15852.49</v>
      </c>
      <c r="L12" s="10">
        <f t="shared" si="1"/>
        <v>15537.49</v>
      </c>
      <c r="M12" s="10">
        <f t="shared" si="1"/>
        <v>315</v>
      </c>
      <c r="N12" s="10">
        <f t="shared" si="1"/>
        <v>5907.433</v>
      </c>
      <c r="O12" s="10">
        <f t="shared" si="1"/>
        <v>7749.860000000001</v>
      </c>
      <c r="P12" s="10">
        <f t="shared" si="1"/>
        <v>1739.92</v>
      </c>
      <c r="Q12" s="10">
        <f t="shared" si="1"/>
        <v>180</v>
      </c>
      <c r="R12" s="10">
        <f t="shared" si="1"/>
        <v>136803.93</v>
      </c>
      <c r="S12" s="53"/>
      <c r="T12" s="15">
        <f t="shared" si="2"/>
        <v>275.27700000000004</v>
      </c>
      <c r="U12" s="15"/>
    </row>
    <row r="13" spans="1:21" s="21" customFormat="1" ht="21.75" customHeight="1">
      <c r="A13" s="4">
        <v>1</v>
      </c>
      <c r="B13" s="7" t="s">
        <v>20</v>
      </c>
      <c r="C13" s="120"/>
      <c r="D13" s="19">
        <f>SUM(D21+D29+D37+D45+D53+D61+D69+D77+D85+D93+D101+D109+D117)</f>
        <v>2994.9</v>
      </c>
      <c r="E13" s="19">
        <f aca="true" t="shared" si="3" ref="E13:R13">SUM(E21+E29+E37+E45+E53+E61+E69+E77+E85+E93+E101+E109+E117)</f>
        <v>2417</v>
      </c>
      <c r="F13" s="19">
        <f t="shared" si="3"/>
        <v>577.9</v>
      </c>
      <c r="G13" s="19">
        <f t="shared" si="3"/>
        <v>0</v>
      </c>
      <c r="H13" s="19">
        <f t="shared" si="3"/>
        <v>0</v>
      </c>
      <c r="I13" s="19">
        <f t="shared" si="3"/>
        <v>0</v>
      </c>
      <c r="J13" s="19">
        <f t="shared" si="3"/>
        <v>2873.9</v>
      </c>
      <c r="K13" s="45">
        <f t="shared" si="3"/>
        <v>1177.18</v>
      </c>
      <c r="L13" s="19">
        <f t="shared" si="3"/>
        <v>1177.18</v>
      </c>
      <c r="M13" s="19">
        <f t="shared" si="3"/>
        <v>0</v>
      </c>
      <c r="N13" s="19">
        <f t="shared" si="3"/>
        <v>645</v>
      </c>
      <c r="O13" s="19">
        <f t="shared" si="3"/>
        <v>532.1800000000001</v>
      </c>
      <c r="P13" s="19">
        <f t="shared" si="3"/>
        <v>0</v>
      </c>
      <c r="Q13" s="19">
        <f t="shared" si="3"/>
        <v>0</v>
      </c>
      <c r="R13" s="19">
        <f t="shared" si="3"/>
        <v>37573.28</v>
      </c>
      <c r="S13" s="54"/>
      <c r="T13" s="15">
        <f t="shared" si="2"/>
        <v>0</v>
      </c>
      <c r="U13" s="15"/>
    </row>
    <row r="14" spans="1:21" s="21" customFormat="1" ht="21.75" customHeight="1">
      <c r="A14" s="4">
        <v>2</v>
      </c>
      <c r="B14" s="8" t="s">
        <v>14</v>
      </c>
      <c r="C14" s="120"/>
      <c r="D14" s="19">
        <f aca="true" t="shared" si="4" ref="D14:R17">SUM(D22+D30+D38+D46+D54+D62+D70+D78+D86+D94+D102+D110+D118)</f>
        <v>2292</v>
      </c>
      <c r="E14" s="19">
        <f t="shared" si="4"/>
        <v>1857</v>
      </c>
      <c r="F14" s="19">
        <f t="shared" si="4"/>
        <v>435</v>
      </c>
      <c r="G14" s="19">
        <f t="shared" si="4"/>
        <v>0</v>
      </c>
      <c r="H14" s="19">
        <f t="shared" si="4"/>
        <v>0</v>
      </c>
      <c r="I14" s="19">
        <f t="shared" si="4"/>
        <v>0</v>
      </c>
      <c r="J14" s="19">
        <f t="shared" si="4"/>
        <v>1043.24</v>
      </c>
      <c r="K14" s="45">
        <f t="shared" si="4"/>
        <v>386.24</v>
      </c>
      <c r="L14" s="19">
        <f t="shared" si="4"/>
        <v>190.24</v>
      </c>
      <c r="M14" s="19">
        <f t="shared" si="4"/>
        <v>196</v>
      </c>
      <c r="N14" s="19">
        <f t="shared" si="4"/>
        <v>176</v>
      </c>
      <c r="O14" s="19">
        <f t="shared" si="4"/>
        <v>180</v>
      </c>
      <c r="P14" s="19">
        <f t="shared" si="4"/>
        <v>0</v>
      </c>
      <c r="Q14" s="19">
        <f t="shared" si="4"/>
        <v>0</v>
      </c>
      <c r="R14" s="19">
        <f t="shared" si="4"/>
        <v>5498.33</v>
      </c>
      <c r="S14" s="54"/>
      <c r="T14" s="15">
        <f t="shared" si="2"/>
        <v>30.24000000000001</v>
      </c>
      <c r="U14" s="15"/>
    </row>
    <row r="15" spans="1:21" s="21" customFormat="1" ht="21.75" customHeight="1">
      <c r="A15" s="4">
        <v>3</v>
      </c>
      <c r="B15" s="7" t="s">
        <v>15</v>
      </c>
      <c r="C15" s="120"/>
      <c r="D15" s="19">
        <f t="shared" si="4"/>
        <v>32812.39</v>
      </c>
      <c r="E15" s="19">
        <f t="shared" si="4"/>
        <v>21561.84</v>
      </c>
      <c r="F15" s="19">
        <f t="shared" si="4"/>
        <v>7875</v>
      </c>
      <c r="G15" s="19">
        <f t="shared" si="4"/>
        <v>3375.55</v>
      </c>
      <c r="H15" s="19">
        <f t="shared" si="4"/>
        <v>3184.55</v>
      </c>
      <c r="I15" s="19">
        <f t="shared" si="4"/>
        <v>191</v>
      </c>
      <c r="J15" s="19">
        <f t="shared" si="4"/>
        <v>18040.76</v>
      </c>
      <c r="K15" s="45">
        <f t="shared" si="4"/>
        <v>7895.76</v>
      </c>
      <c r="L15" s="19">
        <f t="shared" si="4"/>
        <v>7895.76</v>
      </c>
      <c r="M15" s="19">
        <f t="shared" si="4"/>
        <v>0</v>
      </c>
      <c r="N15" s="19">
        <f t="shared" si="4"/>
        <v>3407.84</v>
      </c>
      <c r="O15" s="19">
        <f t="shared" si="4"/>
        <v>2460</v>
      </c>
      <c r="P15" s="19">
        <f t="shared" si="4"/>
        <v>1739.92</v>
      </c>
      <c r="Q15" s="19">
        <f t="shared" si="4"/>
        <v>180</v>
      </c>
      <c r="R15" s="19">
        <f t="shared" si="4"/>
        <v>65090.14</v>
      </c>
      <c r="S15" s="54"/>
      <c r="T15" s="15">
        <f t="shared" si="2"/>
        <v>108</v>
      </c>
      <c r="U15" s="15"/>
    </row>
    <row r="16" spans="1:21" s="21" customFormat="1" ht="21.75" customHeight="1">
      <c r="A16" s="4">
        <v>4</v>
      </c>
      <c r="B16" s="7" t="s">
        <v>16</v>
      </c>
      <c r="C16" s="120"/>
      <c r="D16" s="19">
        <f t="shared" si="4"/>
        <v>50</v>
      </c>
      <c r="E16" s="19">
        <f t="shared" si="4"/>
        <v>0</v>
      </c>
      <c r="F16" s="19">
        <f t="shared" si="4"/>
        <v>50</v>
      </c>
      <c r="G16" s="19">
        <f t="shared" si="4"/>
        <v>0</v>
      </c>
      <c r="H16" s="19">
        <f t="shared" si="4"/>
        <v>0</v>
      </c>
      <c r="I16" s="19">
        <f t="shared" si="4"/>
        <v>0</v>
      </c>
      <c r="J16" s="19">
        <f t="shared" si="4"/>
        <v>135</v>
      </c>
      <c r="K16" s="45">
        <f t="shared" si="4"/>
        <v>0</v>
      </c>
      <c r="L16" s="19">
        <f t="shared" si="4"/>
        <v>0</v>
      </c>
      <c r="M16" s="19">
        <f t="shared" si="4"/>
        <v>0</v>
      </c>
      <c r="N16" s="19">
        <f t="shared" si="4"/>
        <v>0</v>
      </c>
      <c r="O16" s="19">
        <f t="shared" si="4"/>
        <v>0</v>
      </c>
      <c r="P16" s="19">
        <f t="shared" si="4"/>
        <v>0</v>
      </c>
      <c r="Q16" s="19">
        <f t="shared" si="4"/>
        <v>0</v>
      </c>
      <c r="R16" s="19">
        <f t="shared" si="4"/>
        <v>561.5</v>
      </c>
      <c r="S16" s="54"/>
      <c r="T16" s="15">
        <f t="shared" si="2"/>
        <v>0</v>
      </c>
      <c r="U16" s="15"/>
    </row>
    <row r="17" spans="1:21" s="21" customFormat="1" ht="21.75" customHeight="1">
      <c r="A17" s="4">
        <v>5</v>
      </c>
      <c r="B17" s="7" t="s">
        <v>17</v>
      </c>
      <c r="C17" s="120"/>
      <c r="D17" s="19">
        <f t="shared" si="4"/>
        <v>28031</v>
      </c>
      <c r="E17" s="19">
        <f t="shared" si="4"/>
        <v>16797</v>
      </c>
      <c r="F17" s="19">
        <f t="shared" si="4"/>
        <v>11234</v>
      </c>
      <c r="G17" s="19">
        <f t="shared" si="4"/>
        <v>0</v>
      </c>
      <c r="H17" s="19">
        <f t="shared" si="4"/>
        <v>0</v>
      </c>
      <c r="I17" s="19">
        <f t="shared" si="4"/>
        <v>0</v>
      </c>
      <c r="J17" s="19">
        <f t="shared" si="4"/>
        <v>12559.109999999999</v>
      </c>
      <c r="K17" s="45">
        <f t="shared" si="4"/>
        <v>6393.31</v>
      </c>
      <c r="L17" s="19">
        <f t="shared" si="4"/>
        <v>6274.31</v>
      </c>
      <c r="M17" s="19">
        <f t="shared" si="4"/>
        <v>119</v>
      </c>
      <c r="N17" s="19">
        <f t="shared" si="4"/>
        <v>1678.593</v>
      </c>
      <c r="O17" s="19">
        <f t="shared" si="4"/>
        <v>4577.68</v>
      </c>
      <c r="P17" s="19">
        <f t="shared" si="4"/>
        <v>0</v>
      </c>
      <c r="Q17" s="19">
        <f t="shared" si="4"/>
        <v>0</v>
      </c>
      <c r="R17" s="19">
        <f t="shared" si="4"/>
        <v>28080.68</v>
      </c>
      <c r="S17" s="54"/>
      <c r="T17" s="15">
        <f t="shared" si="2"/>
        <v>137.03700000000026</v>
      </c>
      <c r="U17" s="15"/>
    </row>
    <row r="18" spans="1:26" s="16" customFormat="1" ht="21.75" customHeight="1">
      <c r="A18" s="3" t="s">
        <v>9</v>
      </c>
      <c r="B18" s="3" t="s">
        <v>28</v>
      </c>
      <c r="C18" s="57"/>
      <c r="D18" s="22">
        <f>SUM(D19:D20)</f>
        <v>32228</v>
      </c>
      <c r="E18" s="22">
        <f aca="true" t="shared" si="5" ref="E18:R18">SUM(E19:E20)</f>
        <v>23352</v>
      </c>
      <c r="F18" s="22">
        <f t="shared" si="5"/>
        <v>8736</v>
      </c>
      <c r="G18" s="22">
        <f t="shared" si="5"/>
        <v>140</v>
      </c>
      <c r="H18" s="22">
        <f t="shared" si="5"/>
        <v>140</v>
      </c>
      <c r="I18" s="22">
        <f t="shared" si="5"/>
        <v>0</v>
      </c>
      <c r="J18" s="22">
        <f t="shared" si="5"/>
        <v>15619</v>
      </c>
      <c r="K18" s="22">
        <f t="shared" si="5"/>
        <v>8990</v>
      </c>
      <c r="L18" s="22">
        <f t="shared" si="5"/>
        <v>7967</v>
      </c>
      <c r="M18" s="22">
        <f t="shared" si="5"/>
        <v>1023</v>
      </c>
      <c r="N18" s="22">
        <f t="shared" si="5"/>
        <v>3330</v>
      </c>
      <c r="O18" s="22">
        <f t="shared" si="5"/>
        <v>5402</v>
      </c>
      <c r="P18" s="22">
        <f t="shared" si="5"/>
        <v>140</v>
      </c>
      <c r="Q18" s="22">
        <f t="shared" si="5"/>
        <v>0</v>
      </c>
      <c r="R18" s="22">
        <f t="shared" si="5"/>
        <v>54961</v>
      </c>
      <c r="S18" s="52"/>
      <c r="T18" s="15">
        <f t="shared" si="2"/>
        <v>118</v>
      </c>
      <c r="U18" s="15"/>
      <c r="V18" s="20">
        <f>SUM(F18-O18)</f>
        <v>3334</v>
      </c>
      <c r="W18" s="20">
        <f>SUM(G18-P18)</f>
        <v>0</v>
      </c>
      <c r="X18" s="20">
        <f>SUM(H18-Q18)</f>
        <v>140</v>
      </c>
      <c r="Y18" s="20">
        <f>SUM(I18-R18)</f>
        <v>-54961</v>
      </c>
      <c r="Z18" s="20">
        <f>SUM(J18-T18)</f>
        <v>15501</v>
      </c>
    </row>
    <row r="19" spans="1:22" s="18" customFormat="1" ht="21.75" customHeight="1">
      <c r="A19" s="1" t="s">
        <v>8</v>
      </c>
      <c r="B19" s="1" t="s">
        <v>22</v>
      </c>
      <c r="C19" s="112">
        <f>11176+12185</f>
        <v>23361</v>
      </c>
      <c r="D19" s="10">
        <f>SUM(E19:G19)</f>
        <v>18636</v>
      </c>
      <c r="E19" s="10">
        <v>15836</v>
      </c>
      <c r="F19" s="10">
        <v>2800</v>
      </c>
      <c r="G19" s="10">
        <f>SUM(H19:I19)</f>
        <v>0</v>
      </c>
      <c r="H19" s="10"/>
      <c r="I19" s="10"/>
      <c r="J19" s="10">
        <v>9861</v>
      </c>
      <c r="K19" s="22">
        <f>SUM(L19:M19)</f>
        <v>5653</v>
      </c>
      <c r="L19" s="10">
        <v>4630</v>
      </c>
      <c r="M19" s="10">
        <v>1023</v>
      </c>
      <c r="N19" s="10">
        <v>2781</v>
      </c>
      <c r="O19" s="10">
        <v>2872</v>
      </c>
      <c r="P19" s="10"/>
      <c r="Q19" s="10"/>
      <c r="R19" s="10">
        <v>32513</v>
      </c>
      <c r="S19" s="53"/>
      <c r="T19" s="15">
        <f t="shared" si="2"/>
        <v>0</v>
      </c>
      <c r="U19" s="15">
        <f>SUM(J19-K19)</f>
        <v>4208</v>
      </c>
      <c r="V19" s="21"/>
    </row>
    <row r="20" spans="1:22" s="18" customFormat="1" ht="21.75" customHeight="1">
      <c r="A20" s="1" t="s">
        <v>40</v>
      </c>
      <c r="B20" s="1" t="s">
        <v>12</v>
      </c>
      <c r="C20" s="112"/>
      <c r="D20" s="10">
        <f>SUM(D21:D25)</f>
        <v>13592</v>
      </c>
      <c r="E20" s="10">
        <f aca="true" t="shared" si="6" ref="E20:R20">SUM(E21:E25)</f>
        <v>7516</v>
      </c>
      <c r="F20" s="10">
        <f t="shared" si="6"/>
        <v>5936</v>
      </c>
      <c r="G20" s="10">
        <f t="shared" si="6"/>
        <v>140</v>
      </c>
      <c r="H20" s="10">
        <f t="shared" si="6"/>
        <v>140</v>
      </c>
      <c r="I20" s="10">
        <f t="shared" si="6"/>
        <v>0</v>
      </c>
      <c r="J20" s="10">
        <f t="shared" si="6"/>
        <v>5758</v>
      </c>
      <c r="K20" s="22">
        <f t="shared" si="6"/>
        <v>3337</v>
      </c>
      <c r="L20" s="10">
        <f t="shared" si="6"/>
        <v>3337</v>
      </c>
      <c r="M20" s="10">
        <f t="shared" si="6"/>
        <v>0</v>
      </c>
      <c r="N20" s="10">
        <f t="shared" si="6"/>
        <v>549</v>
      </c>
      <c r="O20" s="10">
        <f t="shared" si="6"/>
        <v>2530</v>
      </c>
      <c r="P20" s="10">
        <f t="shared" si="6"/>
        <v>140</v>
      </c>
      <c r="Q20" s="10">
        <f t="shared" si="6"/>
        <v>0</v>
      </c>
      <c r="R20" s="10">
        <f t="shared" si="6"/>
        <v>22448</v>
      </c>
      <c r="S20" s="53"/>
      <c r="T20" s="15">
        <f t="shared" si="2"/>
        <v>118</v>
      </c>
      <c r="U20" s="15">
        <f aca="true" t="shared" si="7" ref="U20:U83">SUM(J20-K20)</f>
        <v>2421</v>
      </c>
      <c r="V20" s="21"/>
    </row>
    <row r="21" spans="1:21" s="21" customFormat="1" ht="21.75" customHeight="1">
      <c r="A21" s="4">
        <v>1</v>
      </c>
      <c r="B21" s="7" t="s">
        <v>20</v>
      </c>
      <c r="C21" s="112"/>
      <c r="D21" s="10">
        <f aca="true" t="shared" si="8" ref="D21:D83">SUM(E21:G21)</f>
        <v>226</v>
      </c>
      <c r="E21" s="19">
        <v>226</v>
      </c>
      <c r="F21" s="61"/>
      <c r="G21" s="10">
        <f aca="true" t="shared" si="9" ref="G21:G83">SUM(H21:I21)</f>
        <v>0</v>
      </c>
      <c r="H21" s="61"/>
      <c r="I21" s="61"/>
      <c r="J21" s="19">
        <v>226</v>
      </c>
      <c r="K21" s="22">
        <f aca="true" t="shared" si="10" ref="K21:K83">SUM(L21:M21)</f>
        <v>226</v>
      </c>
      <c r="L21" s="19">
        <v>226</v>
      </c>
      <c r="M21" s="19"/>
      <c r="N21" s="19">
        <v>226</v>
      </c>
      <c r="O21" s="19"/>
      <c r="P21" s="19"/>
      <c r="Q21" s="19"/>
      <c r="R21" s="19">
        <v>6571</v>
      </c>
      <c r="S21" s="54"/>
      <c r="T21" s="15">
        <f t="shared" si="2"/>
        <v>0</v>
      </c>
      <c r="U21" s="15">
        <f t="shared" si="7"/>
        <v>0</v>
      </c>
    </row>
    <row r="22" spans="1:21" s="21" customFormat="1" ht="21.75" customHeight="1">
      <c r="A22" s="4">
        <v>2</v>
      </c>
      <c r="B22" s="8" t="s">
        <v>14</v>
      </c>
      <c r="C22" s="112"/>
      <c r="D22" s="10">
        <f t="shared" si="8"/>
        <v>880</v>
      </c>
      <c r="E22" s="19">
        <v>880</v>
      </c>
      <c r="F22" s="61"/>
      <c r="G22" s="10">
        <f t="shared" si="9"/>
        <v>0</v>
      </c>
      <c r="H22" s="61"/>
      <c r="I22" s="61"/>
      <c r="J22" s="19">
        <v>305</v>
      </c>
      <c r="K22" s="22">
        <f t="shared" si="10"/>
        <v>90</v>
      </c>
      <c r="L22" s="19">
        <v>90</v>
      </c>
      <c r="M22" s="19"/>
      <c r="N22" s="19">
        <v>80</v>
      </c>
      <c r="O22" s="19"/>
      <c r="P22" s="19"/>
      <c r="Q22" s="19"/>
      <c r="R22" s="19">
        <v>477</v>
      </c>
      <c r="S22" s="54"/>
      <c r="T22" s="15">
        <f t="shared" si="2"/>
        <v>10</v>
      </c>
      <c r="U22" s="15">
        <f>SUM(J22-K22)</f>
        <v>215</v>
      </c>
    </row>
    <row r="23" spans="1:21" s="21" customFormat="1" ht="21.75" customHeight="1">
      <c r="A23" s="4">
        <v>3</v>
      </c>
      <c r="B23" s="7" t="s">
        <v>15</v>
      </c>
      <c r="C23" s="112"/>
      <c r="D23" s="10">
        <f t="shared" si="8"/>
        <v>7440</v>
      </c>
      <c r="E23" s="19">
        <v>6100</v>
      </c>
      <c r="F23" s="61">
        <v>1200</v>
      </c>
      <c r="G23" s="10">
        <f t="shared" si="9"/>
        <v>140</v>
      </c>
      <c r="H23" s="61">
        <v>140</v>
      </c>
      <c r="I23" s="61"/>
      <c r="J23" s="19">
        <v>491</v>
      </c>
      <c r="K23" s="22">
        <f t="shared" si="10"/>
        <v>491</v>
      </c>
      <c r="L23" s="19">
        <v>491</v>
      </c>
      <c r="M23" s="19"/>
      <c r="N23" s="19">
        <v>243</v>
      </c>
      <c r="O23" s="19"/>
      <c r="P23" s="19">
        <v>140</v>
      </c>
      <c r="Q23" s="19"/>
      <c r="R23" s="19">
        <v>5260</v>
      </c>
      <c r="S23" s="54"/>
      <c r="T23" s="15">
        <f t="shared" si="2"/>
        <v>108</v>
      </c>
      <c r="U23" s="15">
        <f t="shared" si="7"/>
        <v>0</v>
      </c>
    </row>
    <row r="24" spans="1:21" s="21" customFormat="1" ht="21.75" customHeight="1">
      <c r="A24" s="4">
        <v>4</v>
      </c>
      <c r="B24" s="7" t="s">
        <v>16</v>
      </c>
      <c r="C24" s="112"/>
      <c r="D24" s="10">
        <f t="shared" si="8"/>
        <v>0</v>
      </c>
      <c r="E24" s="19"/>
      <c r="F24" s="61"/>
      <c r="G24" s="10">
        <f t="shared" si="9"/>
        <v>0</v>
      </c>
      <c r="H24" s="61"/>
      <c r="I24" s="61"/>
      <c r="J24" s="19"/>
      <c r="K24" s="22">
        <f t="shared" si="10"/>
        <v>0</v>
      </c>
      <c r="L24" s="19"/>
      <c r="M24" s="19"/>
      <c r="N24" s="19"/>
      <c r="O24" s="19"/>
      <c r="P24" s="19"/>
      <c r="Q24" s="19"/>
      <c r="R24" s="19">
        <v>335</v>
      </c>
      <c r="S24" s="54"/>
      <c r="T24" s="15">
        <f t="shared" si="2"/>
        <v>0</v>
      </c>
      <c r="U24" s="15">
        <f t="shared" si="7"/>
        <v>0</v>
      </c>
    </row>
    <row r="25" spans="1:21" s="21" customFormat="1" ht="21.75" customHeight="1">
      <c r="A25" s="4">
        <v>5</v>
      </c>
      <c r="B25" s="7" t="s">
        <v>17</v>
      </c>
      <c r="C25" s="112"/>
      <c r="D25" s="10">
        <f t="shared" si="8"/>
        <v>5046</v>
      </c>
      <c r="E25" s="19">
        <v>310</v>
      </c>
      <c r="F25" s="61">
        <v>4736</v>
      </c>
      <c r="G25" s="10">
        <f t="shared" si="9"/>
        <v>0</v>
      </c>
      <c r="H25" s="61"/>
      <c r="I25" s="61"/>
      <c r="J25" s="19">
        <v>4736</v>
      </c>
      <c r="K25" s="22">
        <f t="shared" si="10"/>
        <v>2530</v>
      </c>
      <c r="L25" s="19">
        <v>2530</v>
      </c>
      <c r="M25" s="19"/>
      <c r="N25" s="19"/>
      <c r="O25" s="19">
        <v>2530</v>
      </c>
      <c r="P25" s="19"/>
      <c r="Q25" s="19"/>
      <c r="R25" s="19">
        <v>9805</v>
      </c>
      <c r="S25" s="54"/>
      <c r="T25" s="15">
        <f t="shared" si="2"/>
        <v>0</v>
      </c>
      <c r="U25" s="15">
        <f t="shared" si="7"/>
        <v>2206</v>
      </c>
    </row>
    <row r="26" spans="1:22" s="16" customFormat="1" ht="21.75" customHeight="1">
      <c r="A26" s="62" t="s">
        <v>11</v>
      </c>
      <c r="B26" s="62" t="s">
        <v>24</v>
      </c>
      <c r="C26" s="57"/>
      <c r="D26" s="10">
        <f>SUM(D27:D28)</f>
        <v>22078</v>
      </c>
      <c r="E26" s="10">
        <f aca="true" t="shared" si="11" ref="E26:R26">SUM(E27:E28)</f>
        <v>16198</v>
      </c>
      <c r="F26" s="10">
        <f t="shared" si="11"/>
        <v>5880</v>
      </c>
      <c r="G26" s="10">
        <f t="shared" si="11"/>
        <v>0</v>
      </c>
      <c r="H26" s="10">
        <f t="shared" si="11"/>
        <v>0</v>
      </c>
      <c r="I26" s="10">
        <f t="shared" si="11"/>
        <v>0</v>
      </c>
      <c r="J26" s="10">
        <f t="shared" si="11"/>
        <v>22078</v>
      </c>
      <c r="K26" s="22">
        <f t="shared" si="11"/>
        <v>7151</v>
      </c>
      <c r="L26" s="10">
        <f t="shared" si="11"/>
        <v>5592</v>
      </c>
      <c r="M26" s="10">
        <f t="shared" si="11"/>
        <v>1559</v>
      </c>
      <c r="N26" s="10">
        <f t="shared" si="11"/>
        <v>3673</v>
      </c>
      <c r="O26" s="10">
        <f t="shared" si="11"/>
        <v>3478</v>
      </c>
      <c r="P26" s="10">
        <f t="shared" si="11"/>
        <v>0</v>
      </c>
      <c r="Q26" s="10">
        <f t="shared" si="11"/>
        <v>0</v>
      </c>
      <c r="R26" s="10">
        <f t="shared" si="11"/>
        <v>31593</v>
      </c>
      <c r="S26" s="53"/>
      <c r="T26" s="15">
        <f t="shared" si="2"/>
        <v>0</v>
      </c>
      <c r="U26" s="15">
        <f t="shared" si="7"/>
        <v>14927</v>
      </c>
      <c r="V26" s="21"/>
    </row>
    <row r="27" spans="1:22" s="67" customFormat="1" ht="21.75" customHeight="1">
      <c r="A27" s="63" t="s">
        <v>8</v>
      </c>
      <c r="B27" s="63" t="s">
        <v>22</v>
      </c>
      <c r="C27" s="112">
        <f>10209+11636</f>
        <v>21845</v>
      </c>
      <c r="D27" s="10">
        <f t="shared" si="8"/>
        <v>19008</v>
      </c>
      <c r="E27" s="64">
        <v>16198</v>
      </c>
      <c r="F27" s="64">
        <v>2810</v>
      </c>
      <c r="G27" s="10">
        <f t="shared" si="9"/>
        <v>0</v>
      </c>
      <c r="H27" s="64"/>
      <c r="I27" s="64"/>
      <c r="J27" s="64">
        <v>19008</v>
      </c>
      <c r="K27" s="22">
        <f t="shared" si="10"/>
        <v>4732</v>
      </c>
      <c r="L27" s="65">
        <v>3173</v>
      </c>
      <c r="M27" s="65">
        <v>1559</v>
      </c>
      <c r="N27" s="64">
        <v>3673</v>
      </c>
      <c r="O27" s="64">
        <v>1059</v>
      </c>
      <c r="P27" s="64"/>
      <c r="Q27" s="64"/>
      <c r="R27" s="65">
        <v>22671</v>
      </c>
      <c r="S27" s="66"/>
      <c r="T27" s="15">
        <f t="shared" si="2"/>
        <v>0</v>
      </c>
      <c r="U27" s="15">
        <f t="shared" si="7"/>
        <v>14276</v>
      </c>
      <c r="V27" s="21"/>
    </row>
    <row r="28" spans="1:22" s="67" customFormat="1" ht="21.75" customHeight="1">
      <c r="A28" s="63" t="s">
        <v>40</v>
      </c>
      <c r="B28" s="63" t="s">
        <v>12</v>
      </c>
      <c r="C28" s="112"/>
      <c r="D28" s="10">
        <f>SUM(D29:D33)</f>
        <v>3070</v>
      </c>
      <c r="E28" s="10">
        <f aca="true" t="shared" si="12" ref="E28:R28">SUM(E29:E33)</f>
        <v>0</v>
      </c>
      <c r="F28" s="10">
        <f t="shared" si="12"/>
        <v>3070</v>
      </c>
      <c r="G28" s="10">
        <f t="shared" si="12"/>
        <v>0</v>
      </c>
      <c r="H28" s="10">
        <f t="shared" si="12"/>
        <v>0</v>
      </c>
      <c r="I28" s="10">
        <f t="shared" si="12"/>
        <v>0</v>
      </c>
      <c r="J28" s="10">
        <f t="shared" si="12"/>
        <v>3070</v>
      </c>
      <c r="K28" s="22">
        <f t="shared" si="12"/>
        <v>2419</v>
      </c>
      <c r="L28" s="10">
        <f t="shared" si="12"/>
        <v>2419</v>
      </c>
      <c r="M28" s="10">
        <f t="shared" si="12"/>
        <v>0</v>
      </c>
      <c r="N28" s="10">
        <f t="shared" si="12"/>
        <v>0</v>
      </c>
      <c r="O28" s="10">
        <f t="shared" si="12"/>
        <v>2419</v>
      </c>
      <c r="P28" s="10">
        <f t="shared" si="12"/>
        <v>0</v>
      </c>
      <c r="Q28" s="10">
        <f t="shared" si="12"/>
        <v>0</v>
      </c>
      <c r="R28" s="10">
        <f t="shared" si="12"/>
        <v>8922</v>
      </c>
      <c r="S28" s="53"/>
      <c r="T28" s="15">
        <f t="shared" si="2"/>
        <v>0</v>
      </c>
      <c r="U28" s="15">
        <f t="shared" si="7"/>
        <v>651</v>
      </c>
      <c r="V28" s="21"/>
    </row>
    <row r="29" spans="1:22" s="39" customFormat="1" ht="21.75" customHeight="1">
      <c r="A29" s="68">
        <v>1</v>
      </c>
      <c r="B29" s="69" t="s">
        <v>20</v>
      </c>
      <c r="C29" s="112"/>
      <c r="D29" s="19">
        <f t="shared" si="8"/>
        <v>0</v>
      </c>
      <c r="E29" s="70"/>
      <c r="F29" s="71"/>
      <c r="G29" s="19">
        <f t="shared" si="9"/>
        <v>0</v>
      </c>
      <c r="H29" s="71"/>
      <c r="I29" s="71"/>
      <c r="J29" s="70"/>
      <c r="K29" s="45">
        <f t="shared" si="10"/>
        <v>0</v>
      </c>
      <c r="L29" s="70"/>
      <c r="M29" s="70"/>
      <c r="N29" s="70"/>
      <c r="O29" s="70"/>
      <c r="P29" s="70"/>
      <c r="Q29" s="70"/>
      <c r="R29" s="70">
        <v>3799</v>
      </c>
      <c r="S29" s="72"/>
      <c r="T29" s="15">
        <f t="shared" si="2"/>
        <v>0</v>
      </c>
      <c r="U29" s="15">
        <f t="shared" si="7"/>
        <v>0</v>
      </c>
      <c r="V29" s="21"/>
    </row>
    <row r="30" spans="1:22" s="39" customFormat="1" ht="21.75" customHeight="1">
      <c r="A30" s="68">
        <v>2</v>
      </c>
      <c r="B30" s="73" t="s">
        <v>14</v>
      </c>
      <c r="C30" s="112"/>
      <c r="D30" s="19">
        <f t="shared" si="8"/>
        <v>3</v>
      </c>
      <c r="E30" s="70"/>
      <c r="F30" s="71">
        <v>3</v>
      </c>
      <c r="G30" s="19">
        <f t="shared" si="9"/>
        <v>0</v>
      </c>
      <c r="H30" s="71"/>
      <c r="I30" s="71"/>
      <c r="J30" s="70">
        <v>3</v>
      </c>
      <c r="K30" s="45">
        <f t="shared" si="10"/>
        <v>3</v>
      </c>
      <c r="L30" s="70">
        <v>3</v>
      </c>
      <c r="M30" s="70"/>
      <c r="N30" s="70"/>
      <c r="O30" s="70">
        <v>3</v>
      </c>
      <c r="P30" s="70"/>
      <c r="Q30" s="70"/>
      <c r="R30" s="74">
        <v>126</v>
      </c>
      <c r="S30" s="75"/>
      <c r="T30" s="15">
        <f t="shared" si="2"/>
        <v>0</v>
      </c>
      <c r="U30" s="15">
        <f t="shared" si="7"/>
        <v>0</v>
      </c>
      <c r="V30" s="21"/>
    </row>
    <row r="31" spans="1:22" s="39" customFormat="1" ht="21.75" customHeight="1">
      <c r="A31" s="68">
        <v>3</v>
      </c>
      <c r="B31" s="69" t="s">
        <v>15</v>
      </c>
      <c r="C31" s="112"/>
      <c r="D31" s="19">
        <f t="shared" si="8"/>
        <v>1500</v>
      </c>
      <c r="E31" s="70"/>
      <c r="F31" s="71">
        <v>1500</v>
      </c>
      <c r="G31" s="19">
        <f t="shared" si="9"/>
        <v>0</v>
      </c>
      <c r="H31" s="71"/>
      <c r="I31" s="71"/>
      <c r="J31" s="70">
        <v>1500</v>
      </c>
      <c r="K31" s="45">
        <f t="shared" si="10"/>
        <v>1160</v>
      </c>
      <c r="L31" s="70">
        <v>1160</v>
      </c>
      <c r="M31" s="70"/>
      <c r="N31" s="70"/>
      <c r="O31" s="70">
        <v>1160</v>
      </c>
      <c r="P31" s="70"/>
      <c r="Q31" s="70"/>
      <c r="R31" s="70">
        <v>3365</v>
      </c>
      <c r="S31" s="72"/>
      <c r="T31" s="15">
        <f t="shared" si="2"/>
        <v>0</v>
      </c>
      <c r="U31" s="15">
        <f t="shared" si="7"/>
        <v>340</v>
      </c>
      <c r="V31" s="21"/>
    </row>
    <row r="32" spans="1:22" s="39" customFormat="1" ht="21.75" customHeight="1">
      <c r="A32" s="68">
        <v>4</v>
      </c>
      <c r="B32" s="69" t="s">
        <v>16</v>
      </c>
      <c r="C32" s="112"/>
      <c r="D32" s="19">
        <f t="shared" si="8"/>
        <v>0</v>
      </c>
      <c r="E32" s="70"/>
      <c r="F32" s="71"/>
      <c r="G32" s="19">
        <f t="shared" si="9"/>
        <v>0</v>
      </c>
      <c r="H32" s="71"/>
      <c r="I32" s="71"/>
      <c r="J32" s="70"/>
      <c r="K32" s="45">
        <f t="shared" si="10"/>
        <v>0</v>
      </c>
      <c r="L32" s="70"/>
      <c r="M32" s="70"/>
      <c r="N32" s="70"/>
      <c r="O32" s="70"/>
      <c r="P32" s="70"/>
      <c r="Q32" s="70"/>
      <c r="R32" s="70"/>
      <c r="S32" s="72"/>
      <c r="T32" s="15">
        <f t="shared" si="2"/>
        <v>0</v>
      </c>
      <c r="U32" s="15">
        <f t="shared" si="7"/>
        <v>0</v>
      </c>
      <c r="V32" s="21"/>
    </row>
    <row r="33" spans="1:22" s="39" customFormat="1" ht="21.75" customHeight="1">
      <c r="A33" s="68">
        <v>5</v>
      </c>
      <c r="B33" s="69" t="s">
        <v>17</v>
      </c>
      <c r="C33" s="112"/>
      <c r="D33" s="19">
        <f t="shared" si="8"/>
        <v>1567</v>
      </c>
      <c r="E33" s="70"/>
      <c r="F33" s="71">
        <v>1567</v>
      </c>
      <c r="G33" s="19">
        <f t="shared" si="9"/>
        <v>0</v>
      </c>
      <c r="H33" s="71"/>
      <c r="I33" s="71"/>
      <c r="J33" s="70">
        <v>1567</v>
      </c>
      <c r="K33" s="45">
        <f t="shared" si="10"/>
        <v>1256</v>
      </c>
      <c r="L33" s="70">
        <v>1256</v>
      </c>
      <c r="M33" s="70"/>
      <c r="N33" s="70"/>
      <c r="O33" s="70">
        <v>1256</v>
      </c>
      <c r="P33" s="70"/>
      <c r="Q33" s="70"/>
      <c r="R33" s="70">
        <v>1632</v>
      </c>
      <c r="S33" s="72"/>
      <c r="T33" s="15">
        <f t="shared" si="2"/>
        <v>0</v>
      </c>
      <c r="U33" s="15">
        <f t="shared" si="7"/>
        <v>311</v>
      </c>
      <c r="V33" s="21"/>
    </row>
    <row r="34" spans="1:22" s="76" customFormat="1" ht="21.75" customHeight="1">
      <c r="A34" s="3" t="s">
        <v>41</v>
      </c>
      <c r="B34" s="3" t="s">
        <v>39</v>
      </c>
      <c r="C34" s="57"/>
      <c r="D34" s="10">
        <f>SUM(D35:D36)</f>
        <v>14509</v>
      </c>
      <c r="E34" s="10">
        <f aca="true" t="shared" si="13" ref="E34:R34">SUM(E35:E36)</f>
        <v>10384</v>
      </c>
      <c r="F34" s="10">
        <f t="shared" si="13"/>
        <v>2536</v>
      </c>
      <c r="G34" s="10">
        <f t="shared" si="13"/>
        <v>1589</v>
      </c>
      <c r="H34" s="10">
        <f t="shared" si="13"/>
        <v>1398</v>
      </c>
      <c r="I34" s="10">
        <f t="shared" si="13"/>
        <v>191</v>
      </c>
      <c r="J34" s="10">
        <f t="shared" si="13"/>
        <v>3108</v>
      </c>
      <c r="K34" s="22">
        <f t="shared" si="13"/>
        <v>3108</v>
      </c>
      <c r="L34" s="10">
        <f t="shared" si="13"/>
        <v>3049</v>
      </c>
      <c r="M34" s="10">
        <f t="shared" si="13"/>
        <v>59</v>
      </c>
      <c r="N34" s="10">
        <f t="shared" si="13"/>
        <v>685</v>
      </c>
      <c r="O34" s="10">
        <f t="shared" si="13"/>
        <v>160</v>
      </c>
      <c r="P34" s="10">
        <f t="shared" si="13"/>
        <v>1030</v>
      </c>
      <c r="Q34" s="10">
        <f t="shared" si="13"/>
        <v>180</v>
      </c>
      <c r="R34" s="10">
        <f t="shared" si="13"/>
        <v>31602</v>
      </c>
      <c r="S34" s="53"/>
      <c r="T34" s="15">
        <f t="shared" si="2"/>
        <v>1053</v>
      </c>
      <c r="U34" s="15">
        <f t="shared" si="7"/>
        <v>0</v>
      </c>
      <c r="V34" s="21"/>
    </row>
    <row r="35" spans="1:21" s="21" customFormat="1" ht="21.75" customHeight="1">
      <c r="A35" s="1" t="s">
        <v>8</v>
      </c>
      <c r="B35" s="1" t="s">
        <v>22</v>
      </c>
      <c r="C35" s="120">
        <f>10059+11391</f>
        <v>21450</v>
      </c>
      <c r="D35" s="10">
        <f>SUM(E35:G35)</f>
        <v>10090</v>
      </c>
      <c r="E35" s="77">
        <v>8205</v>
      </c>
      <c r="F35" s="77">
        <v>1885</v>
      </c>
      <c r="G35" s="10">
        <f t="shared" si="9"/>
        <v>0</v>
      </c>
      <c r="H35" s="77"/>
      <c r="I35" s="77"/>
      <c r="J35" s="77">
        <v>1053</v>
      </c>
      <c r="K35" s="22">
        <f t="shared" si="10"/>
        <v>1053</v>
      </c>
      <c r="L35" s="77">
        <v>1053</v>
      </c>
      <c r="M35" s="77"/>
      <c r="N35" s="77"/>
      <c r="O35" s="77"/>
      <c r="P35" s="77"/>
      <c r="Q35" s="77"/>
      <c r="R35" s="77">
        <v>15454</v>
      </c>
      <c r="S35" s="78"/>
      <c r="T35" s="15">
        <f t="shared" si="2"/>
        <v>1053</v>
      </c>
      <c r="U35" s="15">
        <f t="shared" si="7"/>
        <v>0</v>
      </c>
    </row>
    <row r="36" spans="1:21" s="21" customFormat="1" ht="21.75" customHeight="1">
      <c r="A36" s="1" t="s">
        <v>40</v>
      </c>
      <c r="B36" s="1" t="s">
        <v>12</v>
      </c>
      <c r="C36" s="120"/>
      <c r="D36" s="10">
        <f>SUM(D37:D41)</f>
        <v>4419</v>
      </c>
      <c r="E36" s="10">
        <f aca="true" t="shared" si="14" ref="E36:R36">SUM(E37:E41)</f>
        <v>2179</v>
      </c>
      <c r="F36" s="10">
        <f t="shared" si="14"/>
        <v>651</v>
      </c>
      <c r="G36" s="10">
        <f t="shared" si="14"/>
        <v>1589</v>
      </c>
      <c r="H36" s="10">
        <f t="shared" si="14"/>
        <v>1398</v>
      </c>
      <c r="I36" s="10">
        <f t="shared" si="14"/>
        <v>191</v>
      </c>
      <c r="J36" s="10">
        <f t="shared" si="14"/>
        <v>2055</v>
      </c>
      <c r="K36" s="22">
        <f t="shared" si="14"/>
        <v>2055</v>
      </c>
      <c r="L36" s="10">
        <f t="shared" si="14"/>
        <v>1996</v>
      </c>
      <c r="M36" s="10">
        <f t="shared" si="14"/>
        <v>59</v>
      </c>
      <c r="N36" s="10">
        <f t="shared" si="14"/>
        <v>685</v>
      </c>
      <c r="O36" s="10">
        <f t="shared" si="14"/>
        <v>160</v>
      </c>
      <c r="P36" s="10">
        <f t="shared" si="14"/>
        <v>1030</v>
      </c>
      <c r="Q36" s="10">
        <f t="shared" si="14"/>
        <v>180</v>
      </c>
      <c r="R36" s="10">
        <f t="shared" si="14"/>
        <v>16148</v>
      </c>
      <c r="S36" s="53"/>
      <c r="T36" s="15">
        <f t="shared" si="2"/>
        <v>0</v>
      </c>
      <c r="U36" s="15">
        <f t="shared" si="7"/>
        <v>0</v>
      </c>
    </row>
    <row r="37" spans="1:21" s="21" customFormat="1" ht="21.75" customHeight="1">
      <c r="A37" s="4">
        <v>1</v>
      </c>
      <c r="B37" s="7" t="s">
        <v>20</v>
      </c>
      <c r="C37" s="120"/>
      <c r="D37" s="19">
        <f t="shared" si="8"/>
        <v>388</v>
      </c>
      <c r="E37" s="79">
        <v>367</v>
      </c>
      <c r="F37" s="80">
        <v>21</v>
      </c>
      <c r="G37" s="19">
        <f t="shared" si="9"/>
        <v>0</v>
      </c>
      <c r="H37" s="80"/>
      <c r="I37" s="80"/>
      <c r="J37" s="79">
        <v>267</v>
      </c>
      <c r="K37" s="45">
        <f t="shared" si="10"/>
        <v>267</v>
      </c>
      <c r="L37" s="79">
        <v>267</v>
      </c>
      <c r="M37" s="79"/>
      <c r="N37" s="79">
        <v>267</v>
      </c>
      <c r="O37" s="79"/>
      <c r="P37" s="79"/>
      <c r="Q37" s="79"/>
      <c r="R37" s="79">
        <v>5363</v>
      </c>
      <c r="S37" s="81"/>
      <c r="T37" s="15">
        <f t="shared" si="2"/>
        <v>0</v>
      </c>
      <c r="U37" s="15">
        <f t="shared" si="7"/>
        <v>0</v>
      </c>
    </row>
    <row r="38" spans="1:21" s="21" customFormat="1" ht="21.75" customHeight="1">
      <c r="A38" s="4">
        <v>2</v>
      </c>
      <c r="B38" s="8" t="s">
        <v>14</v>
      </c>
      <c r="C38" s="120"/>
      <c r="D38" s="19">
        <f t="shared" si="8"/>
        <v>100</v>
      </c>
      <c r="E38" s="79">
        <v>50</v>
      </c>
      <c r="F38" s="80">
        <v>50</v>
      </c>
      <c r="G38" s="19">
        <f t="shared" si="9"/>
        <v>0</v>
      </c>
      <c r="H38" s="80"/>
      <c r="I38" s="80"/>
      <c r="J38" s="79"/>
      <c r="K38" s="45">
        <f t="shared" si="10"/>
        <v>0</v>
      </c>
      <c r="L38" s="79"/>
      <c r="M38" s="79"/>
      <c r="N38" s="79"/>
      <c r="O38" s="79"/>
      <c r="P38" s="79"/>
      <c r="Q38" s="79"/>
      <c r="R38" s="79">
        <v>1398</v>
      </c>
      <c r="S38" s="81"/>
      <c r="T38" s="15">
        <f t="shared" si="2"/>
        <v>0</v>
      </c>
      <c r="U38" s="15">
        <f t="shared" si="7"/>
        <v>0</v>
      </c>
    </row>
    <row r="39" spans="1:21" s="21" customFormat="1" ht="21.75" customHeight="1">
      <c r="A39" s="4">
        <v>3</v>
      </c>
      <c r="B39" s="7" t="s">
        <v>15</v>
      </c>
      <c r="C39" s="120"/>
      <c r="D39" s="19">
        <f t="shared" si="8"/>
        <v>2870</v>
      </c>
      <c r="E39" s="79">
        <v>1101</v>
      </c>
      <c r="F39" s="80">
        <v>180</v>
      </c>
      <c r="G39" s="19">
        <f t="shared" si="9"/>
        <v>1589</v>
      </c>
      <c r="H39" s="80">
        <v>1398</v>
      </c>
      <c r="I39" s="80">
        <v>191</v>
      </c>
      <c r="J39" s="79">
        <v>1611</v>
      </c>
      <c r="K39" s="45">
        <f t="shared" si="10"/>
        <v>1611</v>
      </c>
      <c r="L39" s="79">
        <v>1611</v>
      </c>
      <c r="M39" s="79"/>
      <c r="N39" s="79">
        <v>401</v>
      </c>
      <c r="O39" s="79"/>
      <c r="P39" s="79">
        <v>1030</v>
      </c>
      <c r="Q39" s="79">
        <v>180</v>
      </c>
      <c r="R39" s="79">
        <v>7532</v>
      </c>
      <c r="S39" s="81"/>
      <c r="T39" s="15">
        <f t="shared" si="2"/>
        <v>0</v>
      </c>
      <c r="U39" s="15">
        <f t="shared" si="7"/>
        <v>0</v>
      </c>
    </row>
    <row r="40" spans="1:21" s="21" customFormat="1" ht="21.75" customHeight="1">
      <c r="A40" s="4">
        <v>4</v>
      </c>
      <c r="B40" s="7" t="s">
        <v>16</v>
      </c>
      <c r="C40" s="120"/>
      <c r="D40" s="19">
        <f t="shared" si="8"/>
        <v>0</v>
      </c>
      <c r="E40" s="79"/>
      <c r="F40" s="80"/>
      <c r="G40" s="19">
        <f t="shared" si="9"/>
        <v>0</v>
      </c>
      <c r="H40" s="80"/>
      <c r="I40" s="80"/>
      <c r="J40" s="79"/>
      <c r="K40" s="45">
        <f t="shared" si="10"/>
        <v>0</v>
      </c>
      <c r="L40" s="79"/>
      <c r="M40" s="79"/>
      <c r="N40" s="79"/>
      <c r="O40" s="79"/>
      <c r="P40" s="79"/>
      <c r="Q40" s="79"/>
      <c r="R40" s="79"/>
      <c r="S40" s="81"/>
      <c r="T40" s="15">
        <f t="shared" si="2"/>
        <v>0</v>
      </c>
      <c r="U40" s="15">
        <f t="shared" si="7"/>
        <v>0</v>
      </c>
    </row>
    <row r="41" spans="1:21" s="21" customFormat="1" ht="21.75" customHeight="1">
      <c r="A41" s="4">
        <v>5</v>
      </c>
      <c r="B41" s="7" t="s">
        <v>17</v>
      </c>
      <c r="C41" s="120"/>
      <c r="D41" s="19">
        <f t="shared" si="8"/>
        <v>1061</v>
      </c>
      <c r="E41" s="79">
        <v>661</v>
      </c>
      <c r="F41" s="80">
        <v>400</v>
      </c>
      <c r="G41" s="19">
        <f t="shared" si="9"/>
        <v>0</v>
      </c>
      <c r="H41" s="80"/>
      <c r="I41" s="80"/>
      <c r="J41" s="79">
        <v>177</v>
      </c>
      <c r="K41" s="45">
        <f t="shared" si="10"/>
        <v>177</v>
      </c>
      <c r="L41" s="79">
        <v>118</v>
      </c>
      <c r="M41" s="79">
        <v>59</v>
      </c>
      <c r="N41" s="79">
        <v>17</v>
      </c>
      <c r="O41" s="79">
        <v>160</v>
      </c>
      <c r="P41" s="79"/>
      <c r="Q41" s="79"/>
      <c r="R41" s="79">
        <v>1855</v>
      </c>
      <c r="S41" s="81"/>
      <c r="T41" s="15">
        <f t="shared" si="2"/>
        <v>0</v>
      </c>
      <c r="U41" s="15">
        <f t="shared" si="7"/>
        <v>0</v>
      </c>
    </row>
    <row r="42" spans="1:22" s="16" customFormat="1" ht="21.75" customHeight="1">
      <c r="A42" s="3" t="s">
        <v>42</v>
      </c>
      <c r="B42" s="3" t="s">
        <v>23</v>
      </c>
      <c r="C42" s="57"/>
      <c r="D42" s="10">
        <f>SUM(D43:D44)</f>
        <v>45756</v>
      </c>
      <c r="E42" s="10">
        <f aca="true" t="shared" si="15" ref="E42:R42">SUM(E43:E44)</f>
        <v>3698</v>
      </c>
      <c r="F42" s="10">
        <f t="shared" si="15"/>
        <v>41898</v>
      </c>
      <c r="G42" s="10">
        <f t="shared" si="15"/>
        <v>160</v>
      </c>
      <c r="H42" s="10">
        <f t="shared" si="15"/>
        <v>160</v>
      </c>
      <c r="I42" s="10">
        <f t="shared" si="15"/>
        <v>0</v>
      </c>
      <c r="J42" s="10">
        <f t="shared" si="15"/>
        <v>46698</v>
      </c>
      <c r="K42" s="22">
        <f t="shared" si="15"/>
        <v>1764</v>
      </c>
      <c r="L42" s="10">
        <f t="shared" si="15"/>
        <v>1404</v>
      </c>
      <c r="M42" s="10">
        <f t="shared" si="15"/>
        <v>360</v>
      </c>
      <c r="N42" s="10">
        <f t="shared" si="15"/>
        <v>1491</v>
      </c>
      <c r="O42" s="10">
        <f t="shared" si="15"/>
        <v>203</v>
      </c>
      <c r="P42" s="10">
        <f t="shared" si="15"/>
        <v>70</v>
      </c>
      <c r="Q42" s="10">
        <f t="shared" si="15"/>
        <v>0</v>
      </c>
      <c r="R42" s="10">
        <f t="shared" si="15"/>
        <v>22711</v>
      </c>
      <c r="S42" s="53"/>
      <c r="T42" s="15">
        <f t="shared" si="2"/>
        <v>0</v>
      </c>
      <c r="U42" s="15">
        <f t="shared" si="7"/>
        <v>44934</v>
      </c>
      <c r="V42" s="21"/>
    </row>
    <row r="43" spans="1:22" s="18" customFormat="1" ht="21.75" customHeight="1">
      <c r="A43" s="1" t="s">
        <v>8</v>
      </c>
      <c r="B43" s="1" t="s">
        <v>22</v>
      </c>
      <c r="C43" s="112">
        <f>7282+7323</f>
        <v>14605</v>
      </c>
      <c r="D43" s="10">
        <f t="shared" si="8"/>
        <v>40443</v>
      </c>
      <c r="E43" s="77">
        <v>2802</v>
      </c>
      <c r="F43" s="77">
        <v>37641</v>
      </c>
      <c r="G43" s="10">
        <f t="shared" si="9"/>
        <v>0</v>
      </c>
      <c r="H43" s="77"/>
      <c r="I43" s="77">
        <v>0</v>
      </c>
      <c r="J43" s="77">
        <v>40952</v>
      </c>
      <c r="K43" s="22">
        <f t="shared" si="10"/>
        <v>1442</v>
      </c>
      <c r="L43" s="77">
        <v>1142</v>
      </c>
      <c r="M43" s="77">
        <v>300</v>
      </c>
      <c r="N43" s="77">
        <v>1299</v>
      </c>
      <c r="O43" s="77">
        <v>143</v>
      </c>
      <c r="P43" s="77">
        <v>0</v>
      </c>
      <c r="Q43" s="77">
        <v>0</v>
      </c>
      <c r="R43" s="77">
        <v>15506</v>
      </c>
      <c r="S43" s="78"/>
      <c r="T43" s="15">
        <f t="shared" si="2"/>
        <v>0</v>
      </c>
      <c r="U43" s="15">
        <f t="shared" si="7"/>
        <v>39510</v>
      </c>
      <c r="V43" s="21"/>
    </row>
    <row r="44" spans="1:22" s="18" customFormat="1" ht="21.75" customHeight="1">
      <c r="A44" s="1" t="s">
        <v>40</v>
      </c>
      <c r="B44" s="1" t="s">
        <v>12</v>
      </c>
      <c r="C44" s="112"/>
      <c r="D44" s="10">
        <f>SUM(D45:D49)</f>
        <v>5313</v>
      </c>
      <c r="E44" s="10">
        <f aca="true" t="shared" si="16" ref="E44:R44">SUM(E45:E49)</f>
        <v>896</v>
      </c>
      <c r="F44" s="10">
        <f t="shared" si="16"/>
        <v>4257</v>
      </c>
      <c r="G44" s="10">
        <f t="shared" si="16"/>
        <v>160</v>
      </c>
      <c r="H44" s="10">
        <f t="shared" si="16"/>
        <v>160</v>
      </c>
      <c r="I44" s="10">
        <f t="shared" si="16"/>
        <v>0</v>
      </c>
      <c r="J44" s="10">
        <f>SUM(J45:J49)</f>
        <v>5746</v>
      </c>
      <c r="K44" s="22">
        <f t="shared" si="16"/>
        <v>322</v>
      </c>
      <c r="L44" s="10">
        <f t="shared" si="16"/>
        <v>262</v>
      </c>
      <c r="M44" s="10">
        <f t="shared" si="16"/>
        <v>60</v>
      </c>
      <c r="N44" s="10">
        <f t="shared" si="16"/>
        <v>192</v>
      </c>
      <c r="O44" s="10">
        <f t="shared" si="16"/>
        <v>60</v>
      </c>
      <c r="P44" s="10">
        <f t="shared" si="16"/>
        <v>70</v>
      </c>
      <c r="Q44" s="10">
        <f t="shared" si="16"/>
        <v>0</v>
      </c>
      <c r="R44" s="10">
        <f t="shared" si="16"/>
        <v>7205</v>
      </c>
      <c r="S44" s="53"/>
      <c r="T44" s="15">
        <f t="shared" si="2"/>
        <v>0</v>
      </c>
      <c r="U44" s="15">
        <f t="shared" si="7"/>
        <v>5424</v>
      </c>
      <c r="V44" s="21"/>
    </row>
    <row r="45" spans="1:21" s="21" customFormat="1" ht="21.75" customHeight="1">
      <c r="A45" s="4">
        <v>1</v>
      </c>
      <c r="B45" s="7" t="s">
        <v>20</v>
      </c>
      <c r="C45" s="112"/>
      <c r="D45" s="19">
        <f t="shared" si="8"/>
        <v>0</v>
      </c>
      <c r="E45" s="79"/>
      <c r="F45" s="80"/>
      <c r="G45" s="19">
        <f t="shared" si="9"/>
        <v>0</v>
      </c>
      <c r="H45" s="80"/>
      <c r="I45" s="80"/>
      <c r="J45" s="79"/>
      <c r="K45" s="45">
        <f t="shared" si="10"/>
        <v>0</v>
      </c>
      <c r="L45" s="79"/>
      <c r="M45" s="79"/>
      <c r="N45" s="79"/>
      <c r="O45" s="79"/>
      <c r="P45" s="79"/>
      <c r="Q45" s="79"/>
      <c r="R45" s="79">
        <v>1102</v>
      </c>
      <c r="S45" s="81"/>
      <c r="T45" s="15">
        <f t="shared" si="2"/>
        <v>0</v>
      </c>
      <c r="U45" s="15">
        <f t="shared" si="7"/>
        <v>0</v>
      </c>
    </row>
    <row r="46" spans="1:21" s="21" customFormat="1" ht="21.75" customHeight="1">
      <c r="A46" s="4">
        <v>2</v>
      </c>
      <c r="B46" s="8" t="s">
        <v>14</v>
      </c>
      <c r="C46" s="112"/>
      <c r="D46" s="19">
        <f t="shared" si="8"/>
        <v>10</v>
      </c>
      <c r="E46" s="80">
        <v>10</v>
      </c>
      <c r="F46" s="80"/>
      <c r="G46" s="19">
        <f t="shared" si="9"/>
        <v>0</v>
      </c>
      <c r="H46" s="80">
        <v>0</v>
      </c>
      <c r="I46" s="80">
        <v>0</v>
      </c>
      <c r="J46" s="80">
        <v>10</v>
      </c>
      <c r="K46" s="45">
        <f t="shared" si="10"/>
        <v>0</v>
      </c>
      <c r="L46" s="80"/>
      <c r="M46" s="80"/>
      <c r="N46" s="80"/>
      <c r="O46" s="80"/>
      <c r="P46" s="80"/>
      <c r="Q46" s="80"/>
      <c r="R46" s="80">
        <v>161</v>
      </c>
      <c r="S46" s="82"/>
      <c r="T46" s="15">
        <f t="shared" si="2"/>
        <v>0</v>
      </c>
      <c r="U46" s="15">
        <f t="shared" si="7"/>
        <v>10</v>
      </c>
    </row>
    <row r="47" spans="1:21" s="21" customFormat="1" ht="21.75" customHeight="1">
      <c r="A47" s="4">
        <v>3</v>
      </c>
      <c r="B47" s="7" t="s">
        <v>15</v>
      </c>
      <c r="C47" s="112"/>
      <c r="D47" s="19">
        <f>SUM(E47:G47)</f>
        <v>3135</v>
      </c>
      <c r="E47" s="80">
        <v>836</v>
      </c>
      <c r="F47" s="80">
        <v>2139</v>
      </c>
      <c r="G47" s="19">
        <f t="shared" si="9"/>
        <v>160</v>
      </c>
      <c r="H47" s="80">
        <v>160</v>
      </c>
      <c r="I47" s="80">
        <v>0</v>
      </c>
      <c r="J47" s="80">
        <v>2975</v>
      </c>
      <c r="K47" s="45">
        <f t="shared" si="10"/>
        <v>262</v>
      </c>
      <c r="L47" s="80">
        <v>262</v>
      </c>
      <c r="M47" s="80"/>
      <c r="N47" s="80">
        <v>192</v>
      </c>
      <c r="O47" s="80"/>
      <c r="P47" s="80">
        <v>70</v>
      </c>
      <c r="Q47" s="80"/>
      <c r="R47" s="80">
        <v>5224</v>
      </c>
      <c r="S47" s="82"/>
      <c r="T47" s="15">
        <f>SUM(K47-N47-O47-P47-Q47)</f>
        <v>0</v>
      </c>
      <c r="U47" s="15">
        <f t="shared" si="7"/>
        <v>2713</v>
      </c>
    </row>
    <row r="48" spans="1:21" s="21" customFormat="1" ht="21.75" customHeight="1">
      <c r="A48" s="4">
        <v>4</v>
      </c>
      <c r="B48" s="7" t="s">
        <v>16</v>
      </c>
      <c r="C48" s="112"/>
      <c r="D48" s="19">
        <f t="shared" si="8"/>
        <v>0</v>
      </c>
      <c r="E48" s="79"/>
      <c r="F48" s="80"/>
      <c r="G48" s="19">
        <f t="shared" si="9"/>
        <v>0</v>
      </c>
      <c r="H48" s="80"/>
      <c r="I48" s="80"/>
      <c r="J48" s="79">
        <v>135</v>
      </c>
      <c r="K48" s="45">
        <f t="shared" si="10"/>
        <v>0</v>
      </c>
      <c r="L48" s="79"/>
      <c r="M48" s="79"/>
      <c r="N48" s="79"/>
      <c r="O48" s="79"/>
      <c r="P48" s="79"/>
      <c r="Q48" s="79"/>
      <c r="R48" s="79"/>
      <c r="S48" s="81"/>
      <c r="T48" s="15">
        <f t="shared" si="2"/>
        <v>0</v>
      </c>
      <c r="U48" s="15">
        <f t="shared" si="7"/>
        <v>135</v>
      </c>
    </row>
    <row r="49" spans="1:21" s="21" customFormat="1" ht="21.75" customHeight="1">
      <c r="A49" s="4">
        <v>5</v>
      </c>
      <c r="B49" s="7" t="s">
        <v>17</v>
      </c>
      <c r="C49" s="112"/>
      <c r="D49" s="19">
        <f t="shared" si="8"/>
        <v>2168</v>
      </c>
      <c r="E49" s="79">
        <v>50</v>
      </c>
      <c r="F49" s="80">
        <v>2118</v>
      </c>
      <c r="G49" s="19">
        <f t="shared" si="9"/>
        <v>0</v>
      </c>
      <c r="H49" s="80"/>
      <c r="I49" s="80"/>
      <c r="J49" s="79">
        <v>2626</v>
      </c>
      <c r="K49" s="45">
        <f t="shared" si="10"/>
        <v>60</v>
      </c>
      <c r="L49" s="79"/>
      <c r="M49" s="79">
        <v>60</v>
      </c>
      <c r="N49" s="79"/>
      <c r="O49" s="79">
        <v>60</v>
      </c>
      <c r="P49" s="79"/>
      <c r="Q49" s="79"/>
      <c r="R49" s="79">
        <v>718</v>
      </c>
      <c r="S49" s="81"/>
      <c r="T49" s="15">
        <f t="shared" si="2"/>
        <v>0</v>
      </c>
      <c r="U49" s="15">
        <f t="shared" si="7"/>
        <v>2566</v>
      </c>
    </row>
    <row r="50" spans="1:22" s="76" customFormat="1" ht="21.75" customHeight="1">
      <c r="A50" s="3" t="s">
        <v>43</v>
      </c>
      <c r="B50" s="3" t="s">
        <v>19</v>
      </c>
      <c r="C50" s="57"/>
      <c r="D50" s="10">
        <f>SUM(D51:D52)</f>
        <v>8896</v>
      </c>
      <c r="E50" s="10">
        <f aca="true" t="shared" si="17" ref="E50:R50">SUM(E51:E52)</f>
        <v>4946</v>
      </c>
      <c r="F50" s="10">
        <f t="shared" si="17"/>
        <v>3950</v>
      </c>
      <c r="G50" s="10">
        <f t="shared" si="17"/>
        <v>0</v>
      </c>
      <c r="H50" s="10">
        <f t="shared" si="17"/>
        <v>0</v>
      </c>
      <c r="I50" s="10">
        <f t="shared" si="17"/>
        <v>0</v>
      </c>
      <c r="J50" s="10">
        <f t="shared" si="17"/>
        <v>3256</v>
      </c>
      <c r="K50" s="22">
        <f t="shared" si="17"/>
        <v>2548</v>
      </c>
      <c r="L50" s="10">
        <f t="shared" si="17"/>
        <v>2548</v>
      </c>
      <c r="M50" s="10">
        <f t="shared" si="17"/>
        <v>0</v>
      </c>
      <c r="N50" s="10">
        <f t="shared" si="17"/>
        <v>782</v>
      </c>
      <c r="O50" s="10">
        <f t="shared" si="17"/>
        <v>1766</v>
      </c>
      <c r="P50" s="10">
        <f t="shared" si="17"/>
        <v>0</v>
      </c>
      <c r="Q50" s="10">
        <f t="shared" si="17"/>
        <v>0</v>
      </c>
      <c r="R50" s="10">
        <f t="shared" si="17"/>
        <v>8078</v>
      </c>
      <c r="S50" s="53"/>
      <c r="T50" s="15">
        <f t="shared" si="2"/>
        <v>0</v>
      </c>
      <c r="U50" s="15">
        <f t="shared" si="7"/>
        <v>708</v>
      </c>
      <c r="V50" s="21"/>
    </row>
    <row r="51" spans="1:22" s="39" customFormat="1" ht="21.75" customHeight="1">
      <c r="A51" s="83" t="s">
        <v>8</v>
      </c>
      <c r="B51" s="84" t="s">
        <v>10</v>
      </c>
      <c r="C51" s="112">
        <f>2692+2408</f>
        <v>5100</v>
      </c>
      <c r="D51" s="10">
        <f t="shared" si="8"/>
        <v>7586</v>
      </c>
      <c r="E51" s="85">
        <v>4286</v>
      </c>
      <c r="F51" s="85">
        <v>3300</v>
      </c>
      <c r="G51" s="10">
        <f t="shared" si="9"/>
        <v>0</v>
      </c>
      <c r="H51" s="85">
        <v>0</v>
      </c>
      <c r="I51" s="85">
        <v>0</v>
      </c>
      <c r="J51" s="85">
        <v>2536</v>
      </c>
      <c r="K51" s="22">
        <f t="shared" si="10"/>
        <v>1828</v>
      </c>
      <c r="L51" s="85">
        <v>1828</v>
      </c>
      <c r="M51" s="85">
        <v>0</v>
      </c>
      <c r="N51" s="85">
        <v>712</v>
      </c>
      <c r="O51" s="85">
        <v>1116</v>
      </c>
      <c r="P51" s="85"/>
      <c r="Q51" s="85"/>
      <c r="R51" s="85">
        <v>5649</v>
      </c>
      <c r="S51" s="86"/>
      <c r="T51" s="15">
        <f t="shared" si="2"/>
        <v>0</v>
      </c>
      <c r="U51" s="15">
        <f t="shared" si="7"/>
        <v>708</v>
      </c>
      <c r="V51" s="21"/>
    </row>
    <row r="52" spans="1:22" s="39" customFormat="1" ht="21.75" customHeight="1">
      <c r="A52" s="83" t="s">
        <v>40</v>
      </c>
      <c r="B52" s="84" t="s">
        <v>12</v>
      </c>
      <c r="C52" s="112"/>
      <c r="D52" s="10">
        <f>SUM(D53:D57)</f>
        <v>1310</v>
      </c>
      <c r="E52" s="10">
        <f aca="true" t="shared" si="18" ref="E52:R52">SUM(E53:E57)</f>
        <v>660</v>
      </c>
      <c r="F52" s="10">
        <f t="shared" si="18"/>
        <v>650</v>
      </c>
      <c r="G52" s="10">
        <f t="shared" si="18"/>
        <v>0</v>
      </c>
      <c r="H52" s="10">
        <f t="shared" si="18"/>
        <v>0</v>
      </c>
      <c r="I52" s="10">
        <f t="shared" si="18"/>
        <v>0</v>
      </c>
      <c r="J52" s="10">
        <f t="shared" si="18"/>
        <v>720</v>
      </c>
      <c r="K52" s="22">
        <f t="shared" si="18"/>
        <v>720</v>
      </c>
      <c r="L52" s="10">
        <f t="shared" si="18"/>
        <v>720</v>
      </c>
      <c r="M52" s="10">
        <f t="shared" si="18"/>
        <v>0</v>
      </c>
      <c r="N52" s="10">
        <f t="shared" si="18"/>
        <v>70</v>
      </c>
      <c r="O52" s="10">
        <f t="shared" si="18"/>
        <v>650</v>
      </c>
      <c r="P52" s="10">
        <f t="shared" si="18"/>
        <v>0</v>
      </c>
      <c r="Q52" s="10">
        <f t="shared" si="18"/>
        <v>0</v>
      </c>
      <c r="R52" s="10">
        <f t="shared" si="18"/>
        <v>2429</v>
      </c>
      <c r="S52" s="53"/>
      <c r="T52" s="15">
        <f t="shared" si="2"/>
        <v>0</v>
      </c>
      <c r="U52" s="15">
        <f t="shared" si="7"/>
        <v>0</v>
      </c>
      <c r="V52" s="21"/>
    </row>
    <row r="53" spans="1:22" s="39" customFormat="1" ht="21.75" customHeight="1">
      <c r="A53" s="87">
        <v>1</v>
      </c>
      <c r="B53" s="88" t="s">
        <v>13</v>
      </c>
      <c r="C53" s="112"/>
      <c r="D53" s="10">
        <f t="shared" si="8"/>
        <v>250</v>
      </c>
      <c r="E53" s="85">
        <v>0</v>
      </c>
      <c r="F53" s="85">
        <v>250</v>
      </c>
      <c r="G53" s="10">
        <f t="shared" si="9"/>
        <v>0</v>
      </c>
      <c r="H53" s="85"/>
      <c r="I53" s="85"/>
      <c r="J53" s="85">
        <v>250</v>
      </c>
      <c r="K53" s="22">
        <f t="shared" si="10"/>
        <v>250</v>
      </c>
      <c r="L53" s="85">
        <v>250</v>
      </c>
      <c r="M53" s="85"/>
      <c r="N53" s="85"/>
      <c r="O53" s="85">
        <v>250</v>
      </c>
      <c r="P53" s="85"/>
      <c r="Q53" s="85"/>
      <c r="R53" s="85">
        <v>470</v>
      </c>
      <c r="S53" s="86"/>
      <c r="T53" s="15">
        <f t="shared" si="2"/>
        <v>0</v>
      </c>
      <c r="U53" s="15">
        <f t="shared" si="7"/>
        <v>0</v>
      </c>
      <c r="V53" s="21"/>
    </row>
    <row r="54" spans="1:22" s="39" customFormat="1" ht="21.75" customHeight="1">
      <c r="A54" s="87">
        <v>2</v>
      </c>
      <c r="B54" s="88" t="s">
        <v>14</v>
      </c>
      <c r="C54" s="112"/>
      <c r="D54" s="10">
        <f t="shared" si="8"/>
        <v>0</v>
      </c>
      <c r="E54" s="89"/>
      <c r="F54" s="89"/>
      <c r="G54" s="10">
        <f t="shared" si="9"/>
        <v>0</v>
      </c>
      <c r="H54" s="89"/>
      <c r="I54" s="89"/>
      <c r="J54" s="89"/>
      <c r="K54" s="22">
        <f t="shared" si="10"/>
        <v>0</v>
      </c>
      <c r="L54" s="89"/>
      <c r="M54" s="89"/>
      <c r="N54" s="89"/>
      <c r="O54" s="89"/>
      <c r="P54" s="89"/>
      <c r="Q54" s="89"/>
      <c r="R54" s="89">
        <v>10</v>
      </c>
      <c r="S54" s="90"/>
      <c r="T54" s="15">
        <f t="shared" si="2"/>
        <v>0</v>
      </c>
      <c r="U54" s="15">
        <f t="shared" si="7"/>
        <v>0</v>
      </c>
      <c r="V54" s="21"/>
    </row>
    <row r="55" spans="1:22" s="39" customFormat="1" ht="21.75" customHeight="1">
      <c r="A55" s="87">
        <v>3</v>
      </c>
      <c r="B55" s="88" t="s">
        <v>15</v>
      </c>
      <c r="C55" s="112"/>
      <c r="D55" s="10">
        <f t="shared" si="8"/>
        <v>900</v>
      </c>
      <c r="E55" s="89">
        <v>500</v>
      </c>
      <c r="F55" s="89">
        <v>400</v>
      </c>
      <c r="G55" s="10">
        <f t="shared" si="9"/>
        <v>0</v>
      </c>
      <c r="H55" s="89"/>
      <c r="I55" s="89"/>
      <c r="J55" s="89">
        <v>400</v>
      </c>
      <c r="K55" s="22">
        <f t="shared" si="10"/>
        <v>400</v>
      </c>
      <c r="L55" s="89">
        <v>400</v>
      </c>
      <c r="M55" s="89"/>
      <c r="N55" s="89"/>
      <c r="O55" s="89">
        <v>400</v>
      </c>
      <c r="P55" s="89"/>
      <c r="Q55" s="89"/>
      <c r="R55" s="89">
        <v>1659</v>
      </c>
      <c r="S55" s="90"/>
      <c r="T55" s="15">
        <f t="shared" si="2"/>
        <v>0</v>
      </c>
      <c r="U55" s="15">
        <f t="shared" si="7"/>
        <v>0</v>
      </c>
      <c r="V55" s="21"/>
    </row>
    <row r="56" spans="1:22" s="39" customFormat="1" ht="21.75" customHeight="1">
      <c r="A56" s="87">
        <v>4</v>
      </c>
      <c r="B56" s="88" t="s">
        <v>16</v>
      </c>
      <c r="C56" s="112"/>
      <c r="D56" s="10">
        <f t="shared" si="8"/>
        <v>0</v>
      </c>
      <c r="E56" s="89"/>
      <c r="F56" s="89"/>
      <c r="G56" s="10">
        <f t="shared" si="9"/>
        <v>0</v>
      </c>
      <c r="H56" s="89"/>
      <c r="I56" s="89"/>
      <c r="J56" s="89"/>
      <c r="K56" s="22">
        <f t="shared" si="10"/>
        <v>0</v>
      </c>
      <c r="L56" s="89"/>
      <c r="M56" s="89"/>
      <c r="N56" s="89"/>
      <c r="O56" s="89"/>
      <c r="P56" s="89"/>
      <c r="Q56" s="89"/>
      <c r="R56" s="89"/>
      <c r="S56" s="90"/>
      <c r="T56" s="15">
        <f t="shared" si="2"/>
        <v>0</v>
      </c>
      <c r="U56" s="15">
        <f t="shared" si="7"/>
        <v>0</v>
      </c>
      <c r="V56" s="21"/>
    </row>
    <row r="57" spans="1:22" s="39" customFormat="1" ht="21.75" customHeight="1">
      <c r="A57" s="87">
        <v>5</v>
      </c>
      <c r="B57" s="88" t="s">
        <v>17</v>
      </c>
      <c r="C57" s="112"/>
      <c r="D57" s="10">
        <f t="shared" si="8"/>
        <v>160</v>
      </c>
      <c r="E57" s="89">
        <v>160</v>
      </c>
      <c r="F57" s="89"/>
      <c r="G57" s="10">
        <f t="shared" si="9"/>
        <v>0</v>
      </c>
      <c r="H57" s="89"/>
      <c r="I57" s="89"/>
      <c r="J57" s="89">
        <v>70</v>
      </c>
      <c r="K57" s="22">
        <f t="shared" si="10"/>
        <v>70</v>
      </c>
      <c r="L57" s="89">
        <v>70</v>
      </c>
      <c r="M57" s="89"/>
      <c r="N57" s="89">
        <v>70</v>
      </c>
      <c r="O57" s="89"/>
      <c r="P57" s="89"/>
      <c r="Q57" s="89"/>
      <c r="R57" s="89">
        <v>290</v>
      </c>
      <c r="S57" s="90"/>
      <c r="T57" s="15">
        <f t="shared" si="2"/>
        <v>0</v>
      </c>
      <c r="U57" s="15">
        <f t="shared" si="7"/>
        <v>0</v>
      </c>
      <c r="V57" s="21"/>
    </row>
    <row r="58" spans="1:22" s="16" customFormat="1" ht="21.75" customHeight="1">
      <c r="A58" s="3" t="s">
        <v>44</v>
      </c>
      <c r="B58" s="3" t="s">
        <v>31</v>
      </c>
      <c r="C58" s="57"/>
      <c r="D58" s="10">
        <f>SUM(D59:D60)</f>
        <v>1093</v>
      </c>
      <c r="E58" s="10">
        <f aca="true" t="shared" si="19" ref="E58:R58">SUM(E59:E60)</f>
        <v>0</v>
      </c>
      <c r="F58" s="10">
        <f t="shared" si="19"/>
        <v>860</v>
      </c>
      <c r="G58" s="10">
        <f t="shared" si="19"/>
        <v>233</v>
      </c>
      <c r="H58" s="10">
        <f t="shared" si="19"/>
        <v>233</v>
      </c>
      <c r="I58" s="10">
        <f t="shared" si="19"/>
        <v>0</v>
      </c>
      <c r="J58" s="10">
        <f t="shared" si="19"/>
        <v>1093</v>
      </c>
      <c r="K58" s="22">
        <f t="shared" si="19"/>
        <v>1093</v>
      </c>
      <c r="L58" s="10">
        <f t="shared" si="19"/>
        <v>1093</v>
      </c>
      <c r="M58" s="10">
        <f t="shared" si="19"/>
        <v>0</v>
      </c>
      <c r="N58" s="10">
        <f t="shared" si="19"/>
        <v>0</v>
      </c>
      <c r="O58" s="10">
        <f t="shared" si="19"/>
        <v>860</v>
      </c>
      <c r="P58" s="10">
        <f t="shared" si="19"/>
        <v>233</v>
      </c>
      <c r="Q58" s="10">
        <f t="shared" si="19"/>
        <v>0</v>
      </c>
      <c r="R58" s="10">
        <f t="shared" si="19"/>
        <v>20613</v>
      </c>
      <c r="S58" s="53"/>
      <c r="T58" s="15">
        <f t="shared" si="2"/>
        <v>0</v>
      </c>
      <c r="U58" s="15">
        <f t="shared" si="7"/>
        <v>0</v>
      </c>
      <c r="V58" s="21"/>
    </row>
    <row r="59" spans="1:22" s="18" customFormat="1" ht="21.75" customHeight="1">
      <c r="A59" s="1" t="s">
        <v>8</v>
      </c>
      <c r="B59" s="1" t="s">
        <v>22</v>
      </c>
      <c r="C59" s="112">
        <f>7442+7567</f>
        <v>15009</v>
      </c>
      <c r="D59" s="10">
        <f t="shared" si="8"/>
        <v>280</v>
      </c>
      <c r="E59" s="77"/>
      <c r="F59" s="77">
        <v>280</v>
      </c>
      <c r="G59" s="10">
        <f t="shared" si="9"/>
        <v>0</v>
      </c>
      <c r="H59" s="77"/>
      <c r="I59" s="77"/>
      <c r="J59" s="77">
        <f>D59</f>
        <v>280</v>
      </c>
      <c r="K59" s="22">
        <f t="shared" si="10"/>
        <v>280</v>
      </c>
      <c r="L59" s="77">
        <v>280</v>
      </c>
      <c r="M59" s="77"/>
      <c r="N59" s="77"/>
      <c r="O59" s="77">
        <v>280</v>
      </c>
      <c r="P59" s="77"/>
      <c r="Q59" s="77"/>
      <c r="R59" s="77">
        <v>11339</v>
      </c>
      <c r="S59" s="78"/>
      <c r="T59" s="15">
        <f t="shared" si="2"/>
        <v>0</v>
      </c>
      <c r="U59" s="15">
        <f t="shared" si="7"/>
        <v>0</v>
      </c>
      <c r="V59" s="21"/>
    </row>
    <row r="60" spans="1:22" s="18" customFormat="1" ht="21.75" customHeight="1">
      <c r="A60" s="1" t="s">
        <v>40</v>
      </c>
      <c r="B60" s="1" t="s">
        <v>12</v>
      </c>
      <c r="C60" s="112"/>
      <c r="D60" s="10">
        <f>SUM(D61:D65)</f>
        <v>813</v>
      </c>
      <c r="E60" s="10">
        <f aca="true" t="shared" si="20" ref="E60:R60">SUM(E61:E65)</f>
        <v>0</v>
      </c>
      <c r="F60" s="10">
        <f t="shared" si="20"/>
        <v>580</v>
      </c>
      <c r="G60" s="10">
        <f t="shared" si="20"/>
        <v>233</v>
      </c>
      <c r="H60" s="10">
        <f t="shared" si="20"/>
        <v>233</v>
      </c>
      <c r="I60" s="10">
        <f t="shared" si="20"/>
        <v>0</v>
      </c>
      <c r="J60" s="10">
        <f t="shared" si="20"/>
        <v>813</v>
      </c>
      <c r="K60" s="22">
        <f t="shared" si="20"/>
        <v>813</v>
      </c>
      <c r="L60" s="10">
        <f t="shared" si="20"/>
        <v>813</v>
      </c>
      <c r="M60" s="10">
        <f t="shared" si="20"/>
        <v>0</v>
      </c>
      <c r="N60" s="10">
        <f t="shared" si="20"/>
        <v>0</v>
      </c>
      <c r="O60" s="10">
        <f t="shared" si="20"/>
        <v>580</v>
      </c>
      <c r="P60" s="10">
        <f t="shared" si="20"/>
        <v>233</v>
      </c>
      <c r="Q60" s="10">
        <f t="shared" si="20"/>
        <v>0</v>
      </c>
      <c r="R60" s="10">
        <f t="shared" si="20"/>
        <v>9274</v>
      </c>
      <c r="S60" s="53"/>
      <c r="T60" s="15">
        <f t="shared" si="2"/>
        <v>0</v>
      </c>
      <c r="U60" s="15">
        <f t="shared" si="7"/>
        <v>0</v>
      </c>
      <c r="V60" s="21"/>
    </row>
    <row r="61" spans="1:22" s="18" customFormat="1" ht="21.75" customHeight="1">
      <c r="A61" s="4">
        <v>1</v>
      </c>
      <c r="B61" s="7" t="s">
        <v>20</v>
      </c>
      <c r="C61" s="112"/>
      <c r="D61" s="10">
        <f t="shared" si="8"/>
        <v>0</v>
      </c>
      <c r="E61" s="77"/>
      <c r="F61" s="80"/>
      <c r="G61" s="10">
        <f t="shared" si="9"/>
        <v>0</v>
      </c>
      <c r="H61" s="80"/>
      <c r="I61" s="80"/>
      <c r="J61" s="80"/>
      <c r="K61" s="22">
        <f t="shared" si="10"/>
        <v>0</v>
      </c>
      <c r="L61" s="79"/>
      <c r="M61" s="79"/>
      <c r="N61" s="79"/>
      <c r="O61" s="79"/>
      <c r="P61" s="79"/>
      <c r="Q61" s="79"/>
      <c r="R61" s="79">
        <v>3720</v>
      </c>
      <c r="S61" s="81"/>
      <c r="T61" s="15">
        <f t="shared" si="2"/>
        <v>0</v>
      </c>
      <c r="U61" s="15">
        <f t="shared" si="7"/>
        <v>0</v>
      </c>
      <c r="V61" s="21"/>
    </row>
    <row r="62" spans="1:22" s="18" customFormat="1" ht="21.75" customHeight="1">
      <c r="A62" s="4">
        <v>2</v>
      </c>
      <c r="B62" s="8" t="s">
        <v>14</v>
      </c>
      <c r="C62" s="112"/>
      <c r="D62" s="10">
        <f t="shared" si="8"/>
        <v>2</v>
      </c>
      <c r="E62" s="77"/>
      <c r="F62" s="80">
        <v>2</v>
      </c>
      <c r="G62" s="10">
        <f t="shared" si="9"/>
        <v>0</v>
      </c>
      <c r="H62" s="80"/>
      <c r="I62" s="80"/>
      <c r="J62" s="80">
        <v>2</v>
      </c>
      <c r="K62" s="22">
        <f t="shared" si="10"/>
        <v>2</v>
      </c>
      <c r="L62" s="79">
        <v>2</v>
      </c>
      <c r="M62" s="79"/>
      <c r="N62" s="79"/>
      <c r="O62" s="79">
        <v>2</v>
      </c>
      <c r="P62" s="79"/>
      <c r="Q62" s="79"/>
      <c r="R62" s="79">
        <v>56</v>
      </c>
      <c r="S62" s="81"/>
      <c r="T62" s="15">
        <f>SUM(K62-N62-O62-P62-Q62)</f>
        <v>0</v>
      </c>
      <c r="U62" s="15">
        <f>SUM(J62-K62)</f>
        <v>0</v>
      </c>
      <c r="V62" s="21"/>
    </row>
    <row r="63" spans="1:22" s="18" customFormat="1" ht="21.75" customHeight="1">
      <c r="A63" s="4">
        <v>3</v>
      </c>
      <c r="B63" s="7" t="s">
        <v>15</v>
      </c>
      <c r="C63" s="112"/>
      <c r="D63" s="10">
        <f t="shared" si="8"/>
        <v>769</v>
      </c>
      <c r="E63" s="77"/>
      <c r="F63" s="80">
        <v>536</v>
      </c>
      <c r="G63" s="10">
        <f t="shared" si="9"/>
        <v>233</v>
      </c>
      <c r="H63" s="80">
        <v>233</v>
      </c>
      <c r="I63" s="80"/>
      <c r="J63" s="80">
        <v>769</v>
      </c>
      <c r="K63" s="22">
        <f t="shared" si="10"/>
        <v>769</v>
      </c>
      <c r="L63" s="79">
        <v>769</v>
      </c>
      <c r="M63" s="79"/>
      <c r="N63" s="79"/>
      <c r="O63" s="79">
        <v>536</v>
      </c>
      <c r="P63" s="79">
        <v>233</v>
      </c>
      <c r="Q63" s="79"/>
      <c r="R63" s="79">
        <v>5231</v>
      </c>
      <c r="S63" s="81"/>
      <c r="T63" s="15">
        <f t="shared" si="2"/>
        <v>0</v>
      </c>
      <c r="U63" s="15">
        <f t="shared" si="7"/>
        <v>0</v>
      </c>
      <c r="V63" s="21"/>
    </row>
    <row r="64" spans="1:22" s="18" customFormat="1" ht="21.75" customHeight="1">
      <c r="A64" s="4">
        <v>4</v>
      </c>
      <c r="B64" s="7" t="s">
        <v>16</v>
      </c>
      <c r="C64" s="112"/>
      <c r="D64" s="10">
        <f t="shared" si="8"/>
        <v>0</v>
      </c>
      <c r="E64" s="77"/>
      <c r="F64" s="80"/>
      <c r="G64" s="10">
        <f t="shared" si="9"/>
        <v>0</v>
      </c>
      <c r="H64" s="80"/>
      <c r="I64" s="80"/>
      <c r="J64" s="80"/>
      <c r="K64" s="22">
        <f t="shared" si="10"/>
        <v>0</v>
      </c>
      <c r="L64" s="79"/>
      <c r="M64" s="79"/>
      <c r="N64" s="79"/>
      <c r="O64" s="79"/>
      <c r="P64" s="79"/>
      <c r="Q64" s="79"/>
      <c r="R64" s="79">
        <v>29</v>
      </c>
      <c r="S64" s="81"/>
      <c r="T64" s="15">
        <f t="shared" si="2"/>
        <v>0</v>
      </c>
      <c r="U64" s="15">
        <f t="shared" si="7"/>
        <v>0</v>
      </c>
      <c r="V64" s="21"/>
    </row>
    <row r="65" spans="1:22" s="18" customFormat="1" ht="21.75" customHeight="1">
      <c r="A65" s="4">
        <v>5</v>
      </c>
      <c r="B65" s="7" t="s">
        <v>17</v>
      </c>
      <c r="C65" s="112"/>
      <c r="D65" s="10">
        <f t="shared" si="8"/>
        <v>42</v>
      </c>
      <c r="E65" s="77"/>
      <c r="F65" s="80">
        <v>42</v>
      </c>
      <c r="G65" s="10">
        <f t="shared" si="9"/>
        <v>0</v>
      </c>
      <c r="H65" s="80"/>
      <c r="I65" s="80"/>
      <c r="J65" s="80">
        <v>42</v>
      </c>
      <c r="K65" s="22">
        <f t="shared" si="10"/>
        <v>42</v>
      </c>
      <c r="L65" s="79">
        <v>42</v>
      </c>
      <c r="M65" s="79"/>
      <c r="N65" s="79"/>
      <c r="O65" s="79">
        <v>42</v>
      </c>
      <c r="P65" s="79"/>
      <c r="Q65" s="79"/>
      <c r="R65" s="79">
        <v>238</v>
      </c>
      <c r="S65" s="81"/>
      <c r="T65" s="15">
        <f t="shared" si="2"/>
        <v>0</v>
      </c>
      <c r="U65" s="15">
        <f t="shared" si="7"/>
        <v>0</v>
      </c>
      <c r="V65" s="21"/>
    </row>
    <row r="66" spans="1:22" s="16" customFormat="1" ht="21.75" customHeight="1">
      <c r="A66" s="3" t="s">
        <v>45</v>
      </c>
      <c r="B66" s="91" t="s">
        <v>27</v>
      </c>
      <c r="C66" s="57"/>
      <c r="D66" s="10">
        <f>SUM(D67:D68)</f>
        <v>39947</v>
      </c>
      <c r="E66" s="10">
        <f aca="true" t="shared" si="21" ref="E66:R66">SUM(E67:E68)</f>
        <v>20266</v>
      </c>
      <c r="F66" s="10">
        <f t="shared" si="21"/>
        <v>19681</v>
      </c>
      <c r="G66" s="10">
        <f t="shared" si="21"/>
        <v>0</v>
      </c>
      <c r="H66" s="10">
        <f t="shared" si="21"/>
        <v>0</v>
      </c>
      <c r="I66" s="10">
        <f t="shared" si="21"/>
        <v>0</v>
      </c>
      <c r="J66" s="10">
        <f t="shared" si="21"/>
        <v>7718</v>
      </c>
      <c r="K66" s="22">
        <f t="shared" si="21"/>
        <v>6864</v>
      </c>
      <c r="L66" s="10">
        <f t="shared" si="21"/>
        <v>6645</v>
      </c>
      <c r="M66" s="10">
        <f t="shared" si="21"/>
        <v>219</v>
      </c>
      <c r="N66" s="10">
        <f t="shared" si="21"/>
        <v>4504</v>
      </c>
      <c r="O66" s="10">
        <f t="shared" si="21"/>
        <v>2270</v>
      </c>
      <c r="P66" s="10">
        <f t="shared" si="21"/>
        <v>90</v>
      </c>
      <c r="Q66" s="10">
        <f t="shared" si="21"/>
        <v>0</v>
      </c>
      <c r="R66" s="10">
        <f t="shared" si="21"/>
        <v>63579</v>
      </c>
      <c r="S66" s="53"/>
      <c r="T66" s="15">
        <f t="shared" si="2"/>
        <v>0</v>
      </c>
      <c r="U66" s="15">
        <f t="shared" si="7"/>
        <v>854</v>
      </c>
      <c r="V66" s="21"/>
    </row>
    <row r="67" spans="1:22" s="40" customFormat="1" ht="21.75" customHeight="1">
      <c r="A67" s="83" t="s">
        <v>8</v>
      </c>
      <c r="B67" s="84" t="s">
        <v>22</v>
      </c>
      <c r="C67" s="112">
        <f>8804+8942</f>
        <v>17746</v>
      </c>
      <c r="D67" s="10">
        <f t="shared" si="8"/>
        <v>27228</v>
      </c>
      <c r="E67" s="85">
        <v>11558</v>
      </c>
      <c r="F67" s="85">
        <v>15670</v>
      </c>
      <c r="G67" s="10">
        <f t="shared" si="9"/>
        <v>0</v>
      </c>
      <c r="H67" s="85">
        <v>0</v>
      </c>
      <c r="I67" s="85">
        <v>0</v>
      </c>
      <c r="J67" s="85">
        <v>6743</v>
      </c>
      <c r="K67" s="22">
        <f t="shared" si="10"/>
        <v>6090</v>
      </c>
      <c r="L67" s="85">
        <v>5871</v>
      </c>
      <c r="M67" s="85">
        <v>219</v>
      </c>
      <c r="N67" s="85">
        <v>4217</v>
      </c>
      <c r="O67" s="85">
        <v>1873</v>
      </c>
      <c r="P67" s="85"/>
      <c r="Q67" s="85"/>
      <c r="R67" s="85">
        <v>44681</v>
      </c>
      <c r="S67" s="86"/>
      <c r="T67" s="15">
        <f t="shared" si="2"/>
        <v>0</v>
      </c>
      <c r="U67" s="15">
        <f>SUM(J67-K67)</f>
        <v>653</v>
      </c>
      <c r="V67" s="21"/>
    </row>
    <row r="68" spans="1:22" s="40" customFormat="1" ht="21.75" customHeight="1">
      <c r="A68" s="83" t="s">
        <v>40</v>
      </c>
      <c r="B68" s="84" t="s">
        <v>12</v>
      </c>
      <c r="C68" s="112"/>
      <c r="D68" s="10">
        <f>SUM(D69:D73)</f>
        <v>12719</v>
      </c>
      <c r="E68" s="10">
        <f aca="true" t="shared" si="22" ref="E68:R68">SUM(E69:E73)</f>
        <v>8708</v>
      </c>
      <c r="F68" s="10">
        <f t="shared" si="22"/>
        <v>4011</v>
      </c>
      <c r="G68" s="10">
        <f t="shared" si="22"/>
        <v>0</v>
      </c>
      <c r="H68" s="10">
        <f t="shared" si="22"/>
        <v>0</v>
      </c>
      <c r="I68" s="10">
        <f t="shared" si="22"/>
        <v>0</v>
      </c>
      <c r="J68" s="10">
        <f t="shared" si="22"/>
        <v>975</v>
      </c>
      <c r="K68" s="22">
        <f t="shared" si="22"/>
        <v>774</v>
      </c>
      <c r="L68" s="10">
        <f t="shared" si="22"/>
        <v>774</v>
      </c>
      <c r="M68" s="10">
        <f t="shared" si="22"/>
        <v>0</v>
      </c>
      <c r="N68" s="10">
        <f t="shared" si="22"/>
        <v>287</v>
      </c>
      <c r="O68" s="10">
        <f t="shared" si="22"/>
        <v>397</v>
      </c>
      <c r="P68" s="10">
        <f t="shared" si="22"/>
        <v>90</v>
      </c>
      <c r="Q68" s="10">
        <f t="shared" si="22"/>
        <v>0</v>
      </c>
      <c r="R68" s="10">
        <f t="shared" si="22"/>
        <v>18898</v>
      </c>
      <c r="S68" s="53"/>
      <c r="T68" s="15">
        <f t="shared" si="2"/>
        <v>0</v>
      </c>
      <c r="U68" s="15">
        <f t="shared" si="7"/>
        <v>201</v>
      </c>
      <c r="V68" s="21"/>
    </row>
    <row r="69" spans="1:22" s="39" customFormat="1" ht="21.75" customHeight="1">
      <c r="A69" s="87">
        <v>1</v>
      </c>
      <c r="B69" s="88" t="s">
        <v>20</v>
      </c>
      <c r="C69" s="112"/>
      <c r="D69" s="10">
        <f t="shared" si="8"/>
        <v>0</v>
      </c>
      <c r="E69" s="89"/>
      <c r="F69" s="89"/>
      <c r="G69" s="10">
        <f t="shared" si="9"/>
        <v>0</v>
      </c>
      <c r="H69" s="89">
        <v>0</v>
      </c>
      <c r="I69" s="89">
        <v>0</v>
      </c>
      <c r="J69" s="89"/>
      <c r="K69" s="22">
        <f t="shared" si="10"/>
        <v>0</v>
      </c>
      <c r="L69" s="89"/>
      <c r="M69" s="89"/>
      <c r="N69" s="89"/>
      <c r="O69" s="89"/>
      <c r="P69" s="89"/>
      <c r="Q69" s="89"/>
      <c r="R69" s="89">
        <v>4481</v>
      </c>
      <c r="S69" s="90"/>
      <c r="T69" s="15">
        <f t="shared" si="2"/>
        <v>0</v>
      </c>
      <c r="U69" s="15">
        <f t="shared" si="7"/>
        <v>0</v>
      </c>
      <c r="V69" s="21"/>
    </row>
    <row r="70" spans="1:22" s="39" customFormat="1" ht="21.75" customHeight="1">
      <c r="A70" s="87">
        <v>2</v>
      </c>
      <c r="B70" s="88" t="s">
        <v>59</v>
      </c>
      <c r="C70" s="112"/>
      <c r="D70" s="10">
        <f t="shared" si="8"/>
        <v>458</v>
      </c>
      <c r="E70" s="89">
        <v>178</v>
      </c>
      <c r="F70" s="89">
        <v>280</v>
      </c>
      <c r="G70" s="10">
        <f t="shared" si="9"/>
        <v>0</v>
      </c>
      <c r="H70" s="89">
        <v>0</v>
      </c>
      <c r="I70" s="89">
        <v>0</v>
      </c>
      <c r="J70" s="89">
        <v>20</v>
      </c>
      <c r="K70" s="22">
        <f t="shared" si="10"/>
        <v>13</v>
      </c>
      <c r="L70" s="89">
        <v>13</v>
      </c>
      <c r="M70" s="89"/>
      <c r="N70" s="89">
        <v>13</v>
      </c>
      <c r="O70" s="89"/>
      <c r="P70" s="89"/>
      <c r="Q70" s="89"/>
      <c r="R70" s="89">
        <v>672</v>
      </c>
      <c r="S70" s="90"/>
      <c r="T70" s="15">
        <f t="shared" si="2"/>
        <v>0</v>
      </c>
      <c r="U70" s="15">
        <f t="shared" si="7"/>
        <v>7</v>
      </c>
      <c r="V70" s="21"/>
    </row>
    <row r="71" spans="1:22" s="39" customFormat="1" ht="21.75" customHeight="1">
      <c r="A71" s="87">
        <v>3</v>
      </c>
      <c r="B71" s="88" t="s">
        <v>15</v>
      </c>
      <c r="C71" s="112"/>
      <c r="D71" s="10">
        <f t="shared" si="8"/>
        <v>5116</v>
      </c>
      <c r="E71" s="89">
        <v>3556</v>
      </c>
      <c r="F71" s="89">
        <v>1560</v>
      </c>
      <c r="G71" s="10">
        <f t="shared" si="9"/>
        <v>0</v>
      </c>
      <c r="H71" s="89"/>
      <c r="I71" s="89">
        <v>0</v>
      </c>
      <c r="J71" s="89">
        <v>289</v>
      </c>
      <c r="K71" s="22">
        <f t="shared" si="10"/>
        <v>210</v>
      </c>
      <c r="L71" s="89">
        <v>210</v>
      </c>
      <c r="M71" s="89"/>
      <c r="N71" s="89">
        <v>116</v>
      </c>
      <c r="O71" s="89">
        <v>4</v>
      </c>
      <c r="P71" s="89">
        <v>90</v>
      </c>
      <c r="Q71" s="89"/>
      <c r="R71" s="89">
        <v>8581</v>
      </c>
      <c r="S71" s="90"/>
      <c r="T71" s="15">
        <f t="shared" si="2"/>
        <v>0</v>
      </c>
      <c r="U71" s="15">
        <f t="shared" si="7"/>
        <v>79</v>
      </c>
      <c r="V71" s="21"/>
    </row>
    <row r="72" spans="1:22" s="39" customFormat="1" ht="21.75" customHeight="1">
      <c r="A72" s="87">
        <v>4</v>
      </c>
      <c r="B72" s="88" t="s">
        <v>16</v>
      </c>
      <c r="C72" s="112"/>
      <c r="D72" s="10">
        <f t="shared" si="8"/>
        <v>50</v>
      </c>
      <c r="E72" s="89"/>
      <c r="F72" s="89">
        <v>50</v>
      </c>
      <c r="G72" s="10">
        <f t="shared" si="9"/>
        <v>0</v>
      </c>
      <c r="H72" s="89">
        <v>0</v>
      </c>
      <c r="I72" s="89">
        <v>0</v>
      </c>
      <c r="J72" s="89"/>
      <c r="K72" s="22">
        <f t="shared" si="10"/>
        <v>0</v>
      </c>
      <c r="L72" s="89"/>
      <c r="M72" s="89"/>
      <c r="N72" s="89"/>
      <c r="O72" s="89"/>
      <c r="P72" s="89"/>
      <c r="Q72" s="89"/>
      <c r="R72" s="89">
        <v>10</v>
      </c>
      <c r="S72" s="90"/>
      <c r="T72" s="15">
        <f t="shared" si="2"/>
        <v>0</v>
      </c>
      <c r="U72" s="15">
        <f t="shared" si="7"/>
        <v>0</v>
      </c>
      <c r="V72" s="21"/>
    </row>
    <row r="73" spans="1:22" s="39" customFormat="1" ht="21.75" customHeight="1">
      <c r="A73" s="87">
        <v>5</v>
      </c>
      <c r="B73" s="88" t="s">
        <v>65</v>
      </c>
      <c r="C73" s="112"/>
      <c r="D73" s="10">
        <f t="shared" si="8"/>
        <v>7095</v>
      </c>
      <c r="E73" s="89">
        <v>4974</v>
      </c>
      <c r="F73" s="89">
        <v>2121</v>
      </c>
      <c r="G73" s="10">
        <f t="shared" si="9"/>
        <v>0</v>
      </c>
      <c r="H73" s="89">
        <v>0</v>
      </c>
      <c r="I73" s="89">
        <v>0</v>
      </c>
      <c r="J73" s="89">
        <v>666</v>
      </c>
      <c r="K73" s="22">
        <f t="shared" si="10"/>
        <v>551</v>
      </c>
      <c r="L73" s="89">
        <v>551</v>
      </c>
      <c r="M73" s="89"/>
      <c r="N73" s="89">
        <v>158</v>
      </c>
      <c r="O73" s="89">
        <v>393</v>
      </c>
      <c r="P73" s="89"/>
      <c r="Q73" s="89"/>
      <c r="R73" s="89">
        <v>5154</v>
      </c>
      <c r="S73" s="90"/>
      <c r="T73" s="15">
        <f t="shared" si="2"/>
        <v>0</v>
      </c>
      <c r="U73" s="15">
        <f t="shared" si="7"/>
        <v>115</v>
      </c>
      <c r="V73" s="21"/>
    </row>
    <row r="74" spans="1:22" s="16" customFormat="1" ht="21.75" customHeight="1">
      <c r="A74" s="92" t="s">
        <v>46</v>
      </c>
      <c r="B74" s="92" t="s">
        <v>21</v>
      </c>
      <c r="C74" s="57"/>
      <c r="D74" s="10">
        <f>SUM(D75:D76)</f>
        <v>2979</v>
      </c>
      <c r="E74" s="10">
        <f aca="true" t="shared" si="23" ref="E74:R74">SUM(E75:E76)</f>
        <v>2820</v>
      </c>
      <c r="F74" s="10">
        <f t="shared" si="23"/>
        <v>0</v>
      </c>
      <c r="G74" s="10">
        <f t="shared" si="23"/>
        <v>159</v>
      </c>
      <c r="H74" s="10">
        <f t="shared" si="23"/>
        <v>159</v>
      </c>
      <c r="I74" s="10">
        <f t="shared" si="23"/>
        <v>0</v>
      </c>
      <c r="J74" s="10">
        <f t="shared" si="23"/>
        <v>2979</v>
      </c>
      <c r="K74" s="22">
        <f t="shared" si="23"/>
        <v>894</v>
      </c>
      <c r="L74" s="10">
        <f t="shared" si="23"/>
        <v>294</v>
      </c>
      <c r="M74" s="10">
        <f t="shared" si="23"/>
        <v>600</v>
      </c>
      <c r="N74" s="10">
        <f t="shared" si="23"/>
        <v>735</v>
      </c>
      <c r="O74" s="10">
        <f t="shared" si="23"/>
        <v>0</v>
      </c>
      <c r="P74" s="10">
        <f t="shared" si="23"/>
        <v>159</v>
      </c>
      <c r="Q74" s="10">
        <f t="shared" si="23"/>
        <v>0</v>
      </c>
      <c r="R74" s="10">
        <f t="shared" si="23"/>
        <v>10148.57</v>
      </c>
      <c r="S74" s="53"/>
      <c r="T74" s="15">
        <f t="shared" si="2"/>
        <v>0</v>
      </c>
      <c r="U74" s="15">
        <f t="shared" si="7"/>
        <v>2085</v>
      </c>
      <c r="V74" s="21"/>
    </row>
    <row r="75" spans="1:22" s="18" customFormat="1" ht="21.75" customHeight="1">
      <c r="A75" s="93" t="s">
        <v>8</v>
      </c>
      <c r="B75" s="93" t="s">
        <v>10</v>
      </c>
      <c r="C75" s="112">
        <f>4928+6429</f>
        <v>11357</v>
      </c>
      <c r="D75" s="10">
        <f t="shared" si="8"/>
        <v>2820</v>
      </c>
      <c r="E75" s="94">
        <v>2820</v>
      </c>
      <c r="F75" s="94"/>
      <c r="G75" s="10">
        <f t="shared" si="9"/>
        <v>0</v>
      </c>
      <c r="H75" s="94"/>
      <c r="I75" s="94"/>
      <c r="J75" s="94">
        <v>2820</v>
      </c>
      <c r="K75" s="10">
        <f t="shared" si="10"/>
        <v>735</v>
      </c>
      <c r="L75" s="94">
        <v>135</v>
      </c>
      <c r="M75" s="94">
        <v>600</v>
      </c>
      <c r="N75" s="94">
        <v>735</v>
      </c>
      <c r="O75" s="94"/>
      <c r="P75" s="94"/>
      <c r="Q75" s="94"/>
      <c r="R75" s="94">
        <v>7255</v>
      </c>
      <c r="S75" s="95"/>
      <c r="T75" s="17">
        <f aca="true" t="shared" si="24" ref="T75:T121">SUM(K75-N75-O75-P75-Q75)</f>
        <v>0</v>
      </c>
      <c r="U75" s="15">
        <f>SUM(J75-K75)</f>
        <v>2085</v>
      </c>
      <c r="V75" s="21"/>
    </row>
    <row r="76" spans="1:22" s="18" customFormat="1" ht="21.75" customHeight="1">
      <c r="A76" s="93" t="s">
        <v>40</v>
      </c>
      <c r="B76" s="93" t="s">
        <v>12</v>
      </c>
      <c r="C76" s="112"/>
      <c r="D76" s="10">
        <f>SUM(D77:D81)</f>
        <v>159</v>
      </c>
      <c r="E76" s="10">
        <f aca="true" t="shared" si="25" ref="E76:R76">SUM(E77:E81)</f>
        <v>0</v>
      </c>
      <c r="F76" s="10">
        <f t="shared" si="25"/>
        <v>0</v>
      </c>
      <c r="G76" s="10">
        <f t="shared" si="25"/>
        <v>159</v>
      </c>
      <c r="H76" s="10">
        <f t="shared" si="25"/>
        <v>159</v>
      </c>
      <c r="I76" s="10">
        <f t="shared" si="25"/>
        <v>0</v>
      </c>
      <c r="J76" s="10">
        <f t="shared" si="25"/>
        <v>159</v>
      </c>
      <c r="K76" s="22">
        <f t="shared" si="25"/>
        <v>159</v>
      </c>
      <c r="L76" s="10">
        <f t="shared" si="25"/>
        <v>159</v>
      </c>
      <c r="M76" s="10">
        <f t="shared" si="25"/>
        <v>0</v>
      </c>
      <c r="N76" s="10">
        <f t="shared" si="25"/>
        <v>0</v>
      </c>
      <c r="O76" s="10">
        <f t="shared" si="25"/>
        <v>0</v>
      </c>
      <c r="P76" s="10">
        <f t="shared" si="25"/>
        <v>159</v>
      </c>
      <c r="Q76" s="10">
        <f t="shared" si="25"/>
        <v>0</v>
      </c>
      <c r="R76" s="10">
        <f t="shared" si="25"/>
        <v>2893.57</v>
      </c>
      <c r="S76" s="53"/>
      <c r="T76" s="15">
        <f t="shared" si="24"/>
        <v>0</v>
      </c>
      <c r="U76" s="15">
        <f t="shared" si="7"/>
        <v>0</v>
      </c>
      <c r="V76" s="21"/>
    </row>
    <row r="77" spans="1:21" s="21" customFormat="1" ht="21.75" customHeight="1">
      <c r="A77" s="96">
        <v>1</v>
      </c>
      <c r="B77" s="8" t="s">
        <v>20</v>
      </c>
      <c r="C77" s="112"/>
      <c r="D77" s="19">
        <f t="shared" si="8"/>
        <v>0</v>
      </c>
      <c r="E77" s="61"/>
      <c r="F77" s="61"/>
      <c r="G77" s="19">
        <f t="shared" si="9"/>
        <v>0</v>
      </c>
      <c r="H77" s="61"/>
      <c r="I77" s="61"/>
      <c r="J77" s="61"/>
      <c r="K77" s="45">
        <f t="shared" si="10"/>
        <v>0</v>
      </c>
      <c r="L77" s="61"/>
      <c r="M77" s="61"/>
      <c r="N77" s="61"/>
      <c r="O77" s="61"/>
      <c r="P77" s="61"/>
      <c r="Q77" s="61"/>
      <c r="R77" s="61">
        <v>846.57</v>
      </c>
      <c r="S77" s="97"/>
      <c r="T77" s="15">
        <f t="shared" si="24"/>
        <v>0</v>
      </c>
      <c r="U77" s="15">
        <f t="shared" si="7"/>
        <v>0</v>
      </c>
    </row>
    <row r="78" spans="1:21" s="21" customFormat="1" ht="21.75" customHeight="1">
      <c r="A78" s="96">
        <v>2</v>
      </c>
      <c r="B78" s="8" t="s">
        <v>14</v>
      </c>
      <c r="C78" s="112"/>
      <c r="D78" s="19">
        <f t="shared" si="8"/>
        <v>0</v>
      </c>
      <c r="E78" s="61"/>
      <c r="F78" s="61"/>
      <c r="G78" s="19">
        <f t="shared" si="9"/>
        <v>0</v>
      </c>
      <c r="H78" s="61"/>
      <c r="I78" s="61"/>
      <c r="J78" s="61"/>
      <c r="K78" s="45">
        <f t="shared" si="10"/>
        <v>0</v>
      </c>
      <c r="L78" s="61"/>
      <c r="M78" s="61"/>
      <c r="N78" s="61"/>
      <c r="O78" s="61"/>
      <c r="P78" s="61"/>
      <c r="Q78" s="61"/>
      <c r="R78" s="61">
        <v>70</v>
      </c>
      <c r="S78" s="97"/>
      <c r="T78" s="15">
        <f t="shared" si="24"/>
        <v>0</v>
      </c>
      <c r="U78" s="15">
        <f t="shared" si="7"/>
        <v>0</v>
      </c>
    </row>
    <row r="79" spans="1:21" s="21" customFormat="1" ht="21.75" customHeight="1">
      <c r="A79" s="96">
        <v>3</v>
      </c>
      <c r="B79" s="8" t="s">
        <v>15</v>
      </c>
      <c r="C79" s="112"/>
      <c r="D79" s="19">
        <f t="shared" si="8"/>
        <v>159</v>
      </c>
      <c r="E79" s="61"/>
      <c r="F79" s="61"/>
      <c r="G79" s="19">
        <f t="shared" si="9"/>
        <v>159</v>
      </c>
      <c r="H79" s="61">
        <v>159</v>
      </c>
      <c r="I79" s="61"/>
      <c r="J79" s="61">
        <v>159</v>
      </c>
      <c r="K79" s="45">
        <f t="shared" si="10"/>
        <v>159</v>
      </c>
      <c r="L79" s="61">
        <v>159</v>
      </c>
      <c r="M79" s="61"/>
      <c r="N79" s="61"/>
      <c r="O79" s="61"/>
      <c r="P79" s="61">
        <v>159</v>
      </c>
      <c r="Q79" s="61"/>
      <c r="R79" s="61">
        <v>1897</v>
      </c>
      <c r="S79" s="97"/>
      <c r="T79" s="15">
        <f t="shared" si="24"/>
        <v>0</v>
      </c>
      <c r="U79" s="15">
        <f>SUM(J79-K79)</f>
        <v>0</v>
      </c>
    </row>
    <row r="80" spans="1:21" s="21" customFormat="1" ht="21.75" customHeight="1">
      <c r="A80" s="96">
        <v>4</v>
      </c>
      <c r="B80" s="8" t="s">
        <v>16</v>
      </c>
      <c r="C80" s="112"/>
      <c r="D80" s="19">
        <f t="shared" si="8"/>
        <v>0</v>
      </c>
      <c r="E80" s="61"/>
      <c r="F80" s="61"/>
      <c r="G80" s="19">
        <f t="shared" si="9"/>
        <v>0</v>
      </c>
      <c r="H80" s="61"/>
      <c r="I80" s="61"/>
      <c r="J80" s="61"/>
      <c r="K80" s="45"/>
      <c r="L80" s="61"/>
      <c r="M80" s="61"/>
      <c r="N80" s="61"/>
      <c r="O80" s="61"/>
      <c r="P80" s="61"/>
      <c r="Q80" s="61"/>
      <c r="R80" s="61"/>
      <c r="S80" s="97"/>
      <c r="T80" s="15">
        <f t="shared" si="24"/>
        <v>0</v>
      </c>
      <c r="U80" s="15">
        <f t="shared" si="7"/>
        <v>0</v>
      </c>
    </row>
    <row r="81" spans="1:21" s="21" customFormat="1" ht="21.75" customHeight="1">
      <c r="A81" s="96">
        <v>5</v>
      </c>
      <c r="B81" s="8" t="s">
        <v>17</v>
      </c>
      <c r="C81" s="112"/>
      <c r="D81" s="19">
        <f t="shared" si="8"/>
        <v>0</v>
      </c>
      <c r="E81" s="61"/>
      <c r="F81" s="61"/>
      <c r="G81" s="19">
        <f t="shared" si="9"/>
        <v>0</v>
      </c>
      <c r="H81" s="61"/>
      <c r="I81" s="61"/>
      <c r="J81" s="61"/>
      <c r="K81" s="45"/>
      <c r="L81" s="61"/>
      <c r="M81" s="61"/>
      <c r="N81" s="61"/>
      <c r="O81" s="61"/>
      <c r="P81" s="61"/>
      <c r="Q81" s="61"/>
      <c r="R81" s="61">
        <v>80</v>
      </c>
      <c r="S81" s="97"/>
      <c r="T81" s="15">
        <f t="shared" si="24"/>
        <v>0</v>
      </c>
      <c r="U81" s="15">
        <f t="shared" si="7"/>
        <v>0</v>
      </c>
    </row>
    <row r="82" spans="1:22" s="16" customFormat="1" ht="21.75" customHeight="1">
      <c r="A82" s="92" t="s">
        <v>47</v>
      </c>
      <c r="B82" s="98" t="s">
        <v>25</v>
      </c>
      <c r="C82" s="57"/>
      <c r="D82" s="10">
        <f>SUM(D83:D84)</f>
        <v>24934</v>
      </c>
      <c r="E82" s="10">
        <f aca="true" t="shared" si="26" ref="E82:R82">SUM(E83:E84)</f>
        <v>24934</v>
      </c>
      <c r="F82" s="10">
        <f t="shared" si="26"/>
        <v>0</v>
      </c>
      <c r="G82" s="10">
        <f t="shared" si="26"/>
        <v>0</v>
      </c>
      <c r="H82" s="10">
        <f t="shared" si="26"/>
        <v>0</v>
      </c>
      <c r="I82" s="10">
        <f t="shared" si="26"/>
        <v>0</v>
      </c>
      <c r="J82" s="10">
        <f t="shared" si="26"/>
        <v>24934</v>
      </c>
      <c r="K82" s="22">
        <f t="shared" si="26"/>
        <v>3795</v>
      </c>
      <c r="L82" s="22">
        <f t="shared" si="26"/>
        <v>3795</v>
      </c>
      <c r="M82" s="22">
        <f t="shared" si="26"/>
        <v>0</v>
      </c>
      <c r="N82" s="22">
        <f t="shared" si="26"/>
        <v>3795</v>
      </c>
      <c r="O82" s="22">
        <f t="shared" si="26"/>
        <v>0</v>
      </c>
      <c r="P82" s="22">
        <f t="shared" si="26"/>
        <v>0</v>
      </c>
      <c r="Q82" s="22">
        <f t="shared" si="26"/>
        <v>0</v>
      </c>
      <c r="R82" s="22">
        <f t="shared" si="26"/>
        <v>30958</v>
      </c>
      <c r="S82" s="53"/>
      <c r="T82" s="15">
        <f t="shared" si="24"/>
        <v>0</v>
      </c>
      <c r="U82" s="15">
        <f t="shared" si="7"/>
        <v>21139</v>
      </c>
      <c r="V82" s="21"/>
    </row>
    <row r="83" spans="1:22" s="18" customFormat="1" ht="21.75" customHeight="1">
      <c r="A83" s="93" t="s">
        <v>8</v>
      </c>
      <c r="B83" s="99" t="s">
        <v>22</v>
      </c>
      <c r="C83" s="112">
        <f>7979+9670</f>
        <v>17649</v>
      </c>
      <c r="D83" s="10">
        <f t="shared" si="8"/>
        <v>16630</v>
      </c>
      <c r="E83" s="94">
        <v>16630</v>
      </c>
      <c r="F83" s="94"/>
      <c r="G83" s="10">
        <f t="shared" si="9"/>
        <v>0</v>
      </c>
      <c r="H83" s="94"/>
      <c r="I83" s="94">
        <v>0</v>
      </c>
      <c r="J83" s="94">
        <v>16630</v>
      </c>
      <c r="K83" s="22">
        <f t="shared" si="10"/>
        <v>3101</v>
      </c>
      <c r="L83" s="94">
        <v>3101</v>
      </c>
      <c r="M83" s="94"/>
      <c r="N83" s="94">
        <v>3101</v>
      </c>
      <c r="O83" s="94"/>
      <c r="P83" s="94"/>
      <c r="Q83" s="94"/>
      <c r="R83" s="94">
        <v>24515</v>
      </c>
      <c r="S83" s="95"/>
      <c r="T83" s="15">
        <f t="shared" si="24"/>
        <v>0</v>
      </c>
      <c r="U83" s="15">
        <f t="shared" si="7"/>
        <v>13529</v>
      </c>
      <c r="V83" s="21"/>
    </row>
    <row r="84" spans="1:22" s="18" customFormat="1" ht="21.75" customHeight="1">
      <c r="A84" s="93" t="s">
        <v>40</v>
      </c>
      <c r="B84" s="99" t="s">
        <v>12</v>
      </c>
      <c r="C84" s="112"/>
      <c r="D84" s="10">
        <f>SUM(D85:D89)</f>
        <v>8304</v>
      </c>
      <c r="E84" s="10">
        <f aca="true" t="shared" si="27" ref="E84:R84">SUM(E85:E89)</f>
        <v>8304</v>
      </c>
      <c r="F84" s="10">
        <f t="shared" si="27"/>
        <v>0</v>
      </c>
      <c r="G84" s="10">
        <f t="shared" si="27"/>
        <v>0</v>
      </c>
      <c r="H84" s="10">
        <f t="shared" si="27"/>
        <v>0</v>
      </c>
      <c r="I84" s="10">
        <f t="shared" si="27"/>
        <v>0</v>
      </c>
      <c r="J84" s="10">
        <f t="shared" si="27"/>
        <v>8304</v>
      </c>
      <c r="K84" s="10">
        <f t="shared" si="27"/>
        <v>694</v>
      </c>
      <c r="L84" s="10">
        <f t="shared" si="27"/>
        <v>694</v>
      </c>
      <c r="M84" s="10">
        <f t="shared" si="27"/>
        <v>0</v>
      </c>
      <c r="N84" s="10">
        <f t="shared" si="27"/>
        <v>694</v>
      </c>
      <c r="O84" s="10">
        <f t="shared" si="27"/>
        <v>0</v>
      </c>
      <c r="P84" s="10">
        <f t="shared" si="27"/>
        <v>0</v>
      </c>
      <c r="Q84" s="10">
        <f t="shared" si="27"/>
        <v>0</v>
      </c>
      <c r="R84" s="10">
        <f t="shared" si="27"/>
        <v>6443</v>
      </c>
      <c r="S84" s="53"/>
      <c r="T84" s="15">
        <f t="shared" si="24"/>
        <v>0</v>
      </c>
      <c r="U84" s="15">
        <f aca="true" t="shared" si="28" ref="U84:U120">SUM(J84-K84)</f>
        <v>7610</v>
      </c>
      <c r="V84" s="21"/>
    </row>
    <row r="85" spans="1:21" s="21" customFormat="1" ht="21.75" customHeight="1">
      <c r="A85" s="96">
        <v>1</v>
      </c>
      <c r="B85" s="8" t="s">
        <v>20</v>
      </c>
      <c r="C85" s="112"/>
      <c r="D85" s="10">
        <f aca="true" t="shared" si="29" ref="D85:D121">SUM(E85:G85)</f>
        <v>972</v>
      </c>
      <c r="E85" s="61">
        <v>972</v>
      </c>
      <c r="F85" s="61"/>
      <c r="G85" s="10">
        <f aca="true" t="shared" si="30" ref="G85:G121">SUM(H85:I85)</f>
        <v>0</v>
      </c>
      <c r="H85" s="61">
        <v>0</v>
      </c>
      <c r="I85" s="61">
        <v>0</v>
      </c>
      <c r="J85" s="61">
        <v>972</v>
      </c>
      <c r="K85" s="22">
        <f aca="true" t="shared" si="31" ref="K85:K120">SUM(L85:M85)</f>
        <v>0</v>
      </c>
      <c r="L85" s="61"/>
      <c r="M85" s="61"/>
      <c r="N85" s="61"/>
      <c r="O85" s="61"/>
      <c r="P85" s="61"/>
      <c r="Q85" s="61"/>
      <c r="R85" s="61">
        <v>454</v>
      </c>
      <c r="S85" s="97"/>
      <c r="T85" s="15">
        <f t="shared" si="24"/>
        <v>0</v>
      </c>
      <c r="U85" s="15">
        <f t="shared" si="28"/>
        <v>972</v>
      </c>
    </row>
    <row r="86" spans="1:21" s="21" customFormat="1" ht="21.75" customHeight="1">
      <c r="A86" s="96">
        <v>2</v>
      </c>
      <c r="B86" s="8" t="s">
        <v>59</v>
      </c>
      <c r="C86" s="112"/>
      <c r="D86" s="10">
        <f t="shared" si="29"/>
        <v>194</v>
      </c>
      <c r="E86" s="61">
        <v>194</v>
      </c>
      <c r="F86" s="61"/>
      <c r="G86" s="10">
        <f t="shared" si="30"/>
        <v>0</v>
      </c>
      <c r="H86" s="61">
        <v>0</v>
      </c>
      <c r="I86" s="61">
        <v>0</v>
      </c>
      <c r="J86" s="61">
        <v>194</v>
      </c>
      <c r="K86" s="22">
        <f t="shared" si="31"/>
        <v>14</v>
      </c>
      <c r="L86" s="61">
        <v>14</v>
      </c>
      <c r="M86" s="61"/>
      <c r="N86" s="61">
        <v>14</v>
      </c>
      <c r="O86" s="61"/>
      <c r="P86" s="61"/>
      <c r="Q86" s="61"/>
      <c r="R86" s="61">
        <v>346</v>
      </c>
      <c r="S86" s="97"/>
      <c r="T86" s="15">
        <f t="shared" si="24"/>
        <v>0</v>
      </c>
      <c r="U86" s="15">
        <f t="shared" si="28"/>
        <v>180</v>
      </c>
    </row>
    <row r="87" spans="1:21" s="21" customFormat="1" ht="21.75" customHeight="1">
      <c r="A87" s="96">
        <v>3</v>
      </c>
      <c r="B87" s="8" t="s">
        <v>15</v>
      </c>
      <c r="C87" s="112"/>
      <c r="D87" s="10">
        <f t="shared" si="29"/>
        <v>6806</v>
      </c>
      <c r="E87" s="61">
        <v>6806</v>
      </c>
      <c r="F87" s="61"/>
      <c r="G87" s="10">
        <f t="shared" si="30"/>
        <v>0</v>
      </c>
      <c r="H87" s="61"/>
      <c r="I87" s="61">
        <v>0</v>
      </c>
      <c r="J87" s="61">
        <v>6806</v>
      </c>
      <c r="K87" s="22">
        <f t="shared" si="31"/>
        <v>666</v>
      </c>
      <c r="L87" s="61">
        <v>666</v>
      </c>
      <c r="M87" s="61"/>
      <c r="N87" s="61">
        <v>666</v>
      </c>
      <c r="O87" s="61"/>
      <c r="P87" s="61"/>
      <c r="Q87" s="61"/>
      <c r="R87" s="61">
        <v>4531</v>
      </c>
      <c r="S87" s="97"/>
      <c r="T87" s="15">
        <f t="shared" si="24"/>
        <v>0</v>
      </c>
      <c r="U87" s="15">
        <f t="shared" si="28"/>
        <v>6140</v>
      </c>
    </row>
    <row r="88" spans="1:21" s="21" customFormat="1" ht="21.75" customHeight="1">
      <c r="A88" s="96">
        <v>4</v>
      </c>
      <c r="B88" s="8" t="s">
        <v>16</v>
      </c>
      <c r="C88" s="112"/>
      <c r="D88" s="10">
        <f t="shared" si="29"/>
        <v>0</v>
      </c>
      <c r="E88" s="61"/>
      <c r="F88" s="61">
        <v>0</v>
      </c>
      <c r="G88" s="10">
        <f t="shared" si="30"/>
        <v>0</v>
      </c>
      <c r="H88" s="61">
        <v>0</v>
      </c>
      <c r="I88" s="61">
        <v>0</v>
      </c>
      <c r="J88" s="61"/>
      <c r="K88" s="22">
        <f t="shared" si="31"/>
        <v>0</v>
      </c>
      <c r="L88" s="61"/>
      <c r="M88" s="61"/>
      <c r="N88" s="61"/>
      <c r="O88" s="61"/>
      <c r="P88" s="61"/>
      <c r="Q88" s="61"/>
      <c r="R88" s="61"/>
      <c r="S88" s="97"/>
      <c r="T88" s="15">
        <f t="shared" si="24"/>
        <v>0</v>
      </c>
      <c r="U88" s="15">
        <f t="shared" si="28"/>
        <v>0</v>
      </c>
    </row>
    <row r="89" spans="1:21" s="21" customFormat="1" ht="21.75" customHeight="1">
      <c r="A89" s="96">
        <v>5</v>
      </c>
      <c r="B89" s="8" t="s">
        <v>26</v>
      </c>
      <c r="C89" s="112"/>
      <c r="D89" s="10">
        <f t="shared" si="29"/>
        <v>332</v>
      </c>
      <c r="E89" s="61">
        <v>332</v>
      </c>
      <c r="F89" s="61"/>
      <c r="G89" s="10">
        <f t="shared" si="30"/>
        <v>0</v>
      </c>
      <c r="H89" s="61">
        <v>0</v>
      </c>
      <c r="I89" s="61">
        <v>0</v>
      </c>
      <c r="J89" s="61">
        <v>332</v>
      </c>
      <c r="K89" s="22">
        <f t="shared" si="31"/>
        <v>14</v>
      </c>
      <c r="L89" s="61">
        <v>14</v>
      </c>
      <c r="M89" s="61"/>
      <c r="N89" s="61">
        <v>14</v>
      </c>
      <c r="O89" s="61"/>
      <c r="P89" s="61"/>
      <c r="Q89" s="61"/>
      <c r="R89" s="61">
        <v>1112</v>
      </c>
      <c r="S89" s="97"/>
      <c r="T89" s="15">
        <f t="shared" si="24"/>
        <v>0</v>
      </c>
      <c r="U89" s="15">
        <f t="shared" si="28"/>
        <v>318</v>
      </c>
    </row>
    <row r="90" spans="1:22" s="16" customFormat="1" ht="21.75" customHeight="1">
      <c r="A90" s="3" t="s">
        <v>48</v>
      </c>
      <c r="B90" s="3" t="s">
        <v>30</v>
      </c>
      <c r="C90" s="57"/>
      <c r="D90" s="10">
        <f>SUM(D91:D92)</f>
        <v>23726.84</v>
      </c>
      <c r="E90" s="10">
        <f aca="true" t="shared" si="32" ref="E90:R90">SUM(E91:E92)</f>
        <v>23726.84</v>
      </c>
      <c r="F90" s="10">
        <f>SUM(F91:F92)</f>
        <v>0</v>
      </c>
      <c r="G90" s="10">
        <f t="shared" si="32"/>
        <v>0</v>
      </c>
      <c r="H90" s="10">
        <f t="shared" si="32"/>
        <v>0</v>
      </c>
      <c r="I90" s="10">
        <f t="shared" si="32"/>
        <v>0</v>
      </c>
      <c r="J90" s="10">
        <f t="shared" si="32"/>
        <v>4725.59</v>
      </c>
      <c r="K90" s="22">
        <f t="shared" si="32"/>
        <v>4725.59</v>
      </c>
      <c r="L90" s="10">
        <f t="shared" si="32"/>
        <v>4725.59</v>
      </c>
      <c r="M90" s="10">
        <f t="shared" si="32"/>
        <v>0</v>
      </c>
      <c r="N90" s="10">
        <f t="shared" si="32"/>
        <v>4588.96</v>
      </c>
      <c r="O90" s="10">
        <f t="shared" si="32"/>
        <v>0</v>
      </c>
      <c r="P90" s="10">
        <f t="shared" si="32"/>
        <v>0</v>
      </c>
      <c r="Q90" s="10">
        <f t="shared" si="32"/>
        <v>0</v>
      </c>
      <c r="R90" s="10">
        <f t="shared" si="32"/>
        <v>38935.7</v>
      </c>
      <c r="S90" s="53"/>
      <c r="T90" s="15">
        <f t="shared" si="24"/>
        <v>136.6300000000001</v>
      </c>
      <c r="U90" s="15">
        <f t="shared" si="28"/>
        <v>0</v>
      </c>
      <c r="V90" s="21"/>
    </row>
    <row r="91" spans="1:22" s="18" customFormat="1" ht="21.75" customHeight="1">
      <c r="A91" s="1" t="s">
        <v>9</v>
      </c>
      <c r="B91" s="1" t="s">
        <v>22</v>
      </c>
      <c r="C91" s="112">
        <f>10906+11635</f>
        <v>22541</v>
      </c>
      <c r="D91" s="10">
        <f t="shared" si="29"/>
        <v>15741</v>
      </c>
      <c r="E91" s="77">
        <v>15741</v>
      </c>
      <c r="F91" s="77">
        <v>0</v>
      </c>
      <c r="G91" s="10">
        <f t="shared" si="30"/>
        <v>0</v>
      </c>
      <c r="H91" s="77"/>
      <c r="I91" s="77"/>
      <c r="J91" s="77">
        <v>3487.12</v>
      </c>
      <c r="K91" s="22">
        <f t="shared" si="31"/>
        <v>3487.12</v>
      </c>
      <c r="L91" s="77">
        <v>3487.12</v>
      </c>
      <c r="M91" s="77">
        <v>0</v>
      </c>
      <c r="N91" s="77">
        <v>3487.12</v>
      </c>
      <c r="O91" s="77">
        <v>0</v>
      </c>
      <c r="P91" s="77"/>
      <c r="Q91" s="77"/>
      <c r="R91" s="77">
        <v>15011.17</v>
      </c>
      <c r="S91" s="78"/>
      <c r="T91" s="15">
        <f t="shared" si="24"/>
        <v>0</v>
      </c>
      <c r="U91" s="15">
        <f t="shared" si="28"/>
        <v>0</v>
      </c>
      <c r="V91" s="21"/>
    </row>
    <row r="92" spans="1:22" s="18" customFormat="1" ht="21.75" customHeight="1">
      <c r="A92" s="1" t="s">
        <v>11</v>
      </c>
      <c r="B92" s="100" t="s">
        <v>12</v>
      </c>
      <c r="C92" s="112"/>
      <c r="D92" s="77">
        <f>SUM(D93:D97)</f>
        <v>7985.84</v>
      </c>
      <c r="E92" s="77">
        <f>SUM(E93:E97)</f>
        <v>7985.84</v>
      </c>
      <c r="F92" s="77">
        <f>SUM(F93:F97)</f>
        <v>0</v>
      </c>
      <c r="G92" s="10">
        <f t="shared" si="30"/>
        <v>0</v>
      </c>
      <c r="H92" s="77">
        <f>SUM(H93:H97)</f>
        <v>0</v>
      </c>
      <c r="I92" s="77">
        <f>SUM(I93:I97)</f>
        <v>0</v>
      </c>
      <c r="J92" s="77">
        <f>SUM(J93:J97)</f>
        <v>1238.4699999999998</v>
      </c>
      <c r="K92" s="22">
        <f t="shared" si="31"/>
        <v>1238.4699999999998</v>
      </c>
      <c r="L92" s="77">
        <f aca="true" t="shared" si="33" ref="L92:R92">SUM(L93:L97)</f>
        <v>1238.4699999999998</v>
      </c>
      <c r="M92" s="77">
        <f t="shared" si="33"/>
        <v>0</v>
      </c>
      <c r="N92" s="77">
        <f t="shared" si="33"/>
        <v>1101.84</v>
      </c>
      <c r="O92" s="77">
        <f t="shared" si="33"/>
        <v>0</v>
      </c>
      <c r="P92" s="77">
        <f t="shared" si="33"/>
        <v>0</v>
      </c>
      <c r="Q92" s="77">
        <f t="shared" si="33"/>
        <v>0</v>
      </c>
      <c r="R92" s="77">
        <f t="shared" si="33"/>
        <v>23924.53</v>
      </c>
      <c r="S92" s="78"/>
      <c r="T92" s="15">
        <f>SUM(K92-N92-O92-P92-Q92)</f>
        <v>136.62999999999988</v>
      </c>
      <c r="U92" s="15">
        <f t="shared" si="28"/>
        <v>0</v>
      </c>
      <c r="V92" s="21"/>
    </row>
    <row r="93" spans="1:21" s="21" customFormat="1" ht="21.75" customHeight="1">
      <c r="A93" s="4">
        <v>1</v>
      </c>
      <c r="B93" s="7" t="s">
        <v>20</v>
      </c>
      <c r="C93" s="112"/>
      <c r="D93" s="10">
        <f t="shared" si="29"/>
        <v>72</v>
      </c>
      <c r="E93" s="80">
        <v>72</v>
      </c>
      <c r="F93" s="80"/>
      <c r="G93" s="10">
        <f t="shared" si="30"/>
        <v>0</v>
      </c>
      <c r="H93" s="80"/>
      <c r="I93" s="80"/>
      <c r="J93" s="79">
        <v>72</v>
      </c>
      <c r="K93" s="22">
        <f t="shared" si="31"/>
        <v>72</v>
      </c>
      <c r="L93" s="79">
        <v>72</v>
      </c>
      <c r="M93" s="79"/>
      <c r="N93" s="79">
        <v>72</v>
      </c>
      <c r="O93" s="79"/>
      <c r="P93" s="79"/>
      <c r="Q93" s="79"/>
      <c r="R93" s="79">
        <v>6381.39</v>
      </c>
      <c r="S93" s="81"/>
      <c r="T93" s="15">
        <f t="shared" si="24"/>
        <v>0</v>
      </c>
      <c r="U93" s="15">
        <f t="shared" si="28"/>
        <v>0</v>
      </c>
    </row>
    <row r="94" spans="1:21" s="21" customFormat="1" ht="21.75" customHeight="1">
      <c r="A94" s="4">
        <v>2</v>
      </c>
      <c r="B94" s="8" t="s">
        <v>14</v>
      </c>
      <c r="C94" s="112"/>
      <c r="D94" s="10">
        <f t="shared" si="29"/>
        <v>0</v>
      </c>
      <c r="E94" s="80"/>
      <c r="F94" s="80"/>
      <c r="G94" s="10">
        <f t="shared" si="30"/>
        <v>0</v>
      </c>
      <c r="H94" s="80"/>
      <c r="I94" s="80"/>
      <c r="J94" s="79"/>
      <c r="K94" s="22">
        <f t="shared" si="31"/>
        <v>0</v>
      </c>
      <c r="L94" s="79"/>
      <c r="M94" s="79"/>
      <c r="N94" s="79"/>
      <c r="O94" s="79"/>
      <c r="P94" s="79"/>
      <c r="Q94" s="79"/>
      <c r="R94" s="79">
        <v>713</v>
      </c>
      <c r="S94" s="81"/>
      <c r="T94" s="15">
        <f t="shared" si="24"/>
        <v>0</v>
      </c>
      <c r="U94" s="15">
        <f t="shared" si="28"/>
        <v>0</v>
      </c>
    </row>
    <row r="95" spans="1:21" s="21" customFormat="1" ht="21.75" customHeight="1">
      <c r="A95" s="4">
        <v>3</v>
      </c>
      <c r="B95" s="7" t="s">
        <v>15</v>
      </c>
      <c r="C95" s="112"/>
      <c r="D95" s="10">
        <f t="shared" si="29"/>
        <v>1029.84</v>
      </c>
      <c r="E95" s="80">
        <v>1029.84</v>
      </c>
      <c r="F95" s="80"/>
      <c r="G95" s="10">
        <f t="shared" si="30"/>
        <v>0</v>
      </c>
      <c r="H95" s="80"/>
      <c r="I95" s="80"/>
      <c r="J95" s="79">
        <v>1029.84</v>
      </c>
      <c r="K95" s="22">
        <f t="shared" si="31"/>
        <v>1029.84</v>
      </c>
      <c r="L95" s="79">
        <v>1029.84</v>
      </c>
      <c r="M95" s="79"/>
      <c r="N95" s="79">
        <v>1029.84</v>
      </c>
      <c r="O95" s="79"/>
      <c r="P95" s="79"/>
      <c r="Q95" s="79"/>
      <c r="R95" s="79">
        <v>15704.14</v>
      </c>
      <c r="S95" s="81"/>
      <c r="T95" s="15">
        <f t="shared" si="24"/>
        <v>0</v>
      </c>
      <c r="U95" s="15">
        <f t="shared" si="28"/>
        <v>0</v>
      </c>
    </row>
    <row r="96" spans="1:21" s="21" customFormat="1" ht="21.75" customHeight="1">
      <c r="A96" s="4">
        <v>4</v>
      </c>
      <c r="B96" s="7" t="s">
        <v>16</v>
      </c>
      <c r="C96" s="112"/>
      <c r="D96" s="10">
        <f t="shared" si="29"/>
        <v>0</v>
      </c>
      <c r="E96" s="80"/>
      <c r="F96" s="80"/>
      <c r="G96" s="10">
        <f t="shared" si="30"/>
        <v>0</v>
      </c>
      <c r="H96" s="80"/>
      <c r="I96" s="80"/>
      <c r="J96" s="79"/>
      <c r="K96" s="22">
        <f t="shared" si="31"/>
        <v>0</v>
      </c>
      <c r="L96" s="79"/>
      <c r="M96" s="79"/>
      <c r="N96" s="79"/>
      <c r="O96" s="79"/>
      <c r="P96" s="79"/>
      <c r="Q96" s="79"/>
      <c r="R96" s="79">
        <v>170</v>
      </c>
      <c r="S96" s="81"/>
      <c r="T96" s="15">
        <f t="shared" si="24"/>
        <v>0</v>
      </c>
      <c r="U96" s="15">
        <f t="shared" si="28"/>
        <v>0</v>
      </c>
    </row>
    <row r="97" spans="1:21" s="21" customFormat="1" ht="21.75" customHeight="1">
      <c r="A97" s="4">
        <v>5</v>
      </c>
      <c r="B97" s="101" t="s">
        <v>17</v>
      </c>
      <c r="C97" s="112"/>
      <c r="D97" s="10">
        <f t="shared" si="29"/>
        <v>6884</v>
      </c>
      <c r="E97" s="80">
        <v>6884</v>
      </c>
      <c r="F97" s="80"/>
      <c r="G97" s="10">
        <f t="shared" si="30"/>
        <v>0</v>
      </c>
      <c r="H97" s="80"/>
      <c r="I97" s="80"/>
      <c r="J97" s="79">
        <v>136.63</v>
      </c>
      <c r="K97" s="22">
        <f t="shared" si="31"/>
        <v>136.63</v>
      </c>
      <c r="L97" s="79">
        <v>136.63</v>
      </c>
      <c r="M97" s="79"/>
      <c r="N97" s="79"/>
      <c r="O97" s="79"/>
      <c r="P97" s="79"/>
      <c r="Q97" s="79"/>
      <c r="R97" s="79">
        <v>956</v>
      </c>
      <c r="S97" s="81"/>
      <c r="T97" s="15">
        <f t="shared" si="24"/>
        <v>136.63</v>
      </c>
      <c r="U97" s="15">
        <f t="shared" si="28"/>
        <v>0</v>
      </c>
    </row>
    <row r="98" spans="1:22" s="16" customFormat="1" ht="21.75" customHeight="1">
      <c r="A98" s="3" t="s">
        <v>49</v>
      </c>
      <c r="B98" s="3" t="s">
        <v>29</v>
      </c>
      <c r="C98" s="57"/>
      <c r="D98" s="10">
        <f>SUM(D99:D100)</f>
        <v>23159.45</v>
      </c>
      <c r="E98" s="10">
        <f aca="true" t="shared" si="34" ref="E98:R98">SUM(E99:E100)</f>
        <v>11378</v>
      </c>
      <c r="F98" s="10">
        <f t="shared" si="34"/>
        <v>10686.9</v>
      </c>
      <c r="G98" s="10">
        <f t="shared" si="34"/>
        <v>1094.55</v>
      </c>
      <c r="H98" s="10">
        <f t="shared" si="34"/>
        <v>1094.55</v>
      </c>
      <c r="I98" s="10">
        <f t="shared" si="34"/>
        <v>0</v>
      </c>
      <c r="J98" s="10">
        <f t="shared" si="34"/>
        <v>5358.02</v>
      </c>
      <c r="K98" s="22">
        <f t="shared" si="34"/>
        <v>4633.3</v>
      </c>
      <c r="L98" s="10">
        <f t="shared" si="34"/>
        <v>3459.3</v>
      </c>
      <c r="M98" s="10">
        <f t="shared" si="34"/>
        <v>1174</v>
      </c>
      <c r="N98" s="10">
        <f t="shared" si="34"/>
        <v>2220.1</v>
      </c>
      <c r="O98" s="10">
        <f t="shared" si="34"/>
        <v>1775.0400000000002</v>
      </c>
      <c r="P98" s="10">
        <f t="shared" si="34"/>
        <v>17.92</v>
      </c>
      <c r="Q98" s="10">
        <f t="shared" si="34"/>
        <v>0</v>
      </c>
      <c r="R98" s="10">
        <f t="shared" si="34"/>
        <v>31199.83</v>
      </c>
      <c r="S98" s="53"/>
      <c r="T98" s="15">
        <f t="shared" si="24"/>
        <v>620.2400000000001</v>
      </c>
      <c r="U98" s="15">
        <f t="shared" si="28"/>
        <v>724.7200000000003</v>
      </c>
      <c r="V98" s="21"/>
    </row>
    <row r="99" spans="1:22" s="18" customFormat="1" ht="21.75" customHeight="1">
      <c r="A99" s="1" t="s">
        <v>8</v>
      </c>
      <c r="B99" s="1" t="s">
        <v>22</v>
      </c>
      <c r="C99" s="112">
        <f>6045+6223</f>
        <v>12268</v>
      </c>
      <c r="D99" s="10">
        <f>SUM(E99:G99)</f>
        <v>17092</v>
      </c>
      <c r="E99" s="23">
        <v>6872</v>
      </c>
      <c r="F99" s="23">
        <v>10220</v>
      </c>
      <c r="G99" s="10">
        <f t="shared" si="30"/>
        <v>0</v>
      </c>
      <c r="H99" s="23">
        <v>0</v>
      </c>
      <c r="I99" s="23">
        <v>0</v>
      </c>
      <c r="J99" s="23">
        <v>3716.28</v>
      </c>
      <c r="K99" s="22">
        <f t="shared" si="31"/>
        <v>3716.28</v>
      </c>
      <c r="L99" s="23">
        <v>2738.28</v>
      </c>
      <c r="M99" s="23">
        <v>978</v>
      </c>
      <c r="N99" s="23">
        <v>2071.1</v>
      </c>
      <c r="O99" s="23">
        <v>1045.18</v>
      </c>
      <c r="P99" s="23"/>
      <c r="Q99" s="23"/>
      <c r="R99" s="23">
        <v>24295</v>
      </c>
      <c r="S99" s="55"/>
      <c r="T99" s="15">
        <f t="shared" si="24"/>
        <v>600.0000000000002</v>
      </c>
      <c r="U99" s="15">
        <f t="shared" si="28"/>
        <v>0</v>
      </c>
      <c r="V99" s="21"/>
    </row>
    <row r="100" spans="1:22" s="18" customFormat="1" ht="21.75" customHeight="1">
      <c r="A100" s="1" t="s">
        <v>40</v>
      </c>
      <c r="B100" s="1" t="s">
        <v>12</v>
      </c>
      <c r="C100" s="112"/>
      <c r="D100" s="10">
        <f>SUM(D101:D105)</f>
        <v>6067.45</v>
      </c>
      <c r="E100" s="10">
        <f aca="true" t="shared" si="35" ref="E100:R100">SUM(E101:E105)</f>
        <v>4506</v>
      </c>
      <c r="F100" s="10">
        <f t="shared" si="35"/>
        <v>466.9</v>
      </c>
      <c r="G100" s="10">
        <f t="shared" si="35"/>
        <v>1094.55</v>
      </c>
      <c r="H100" s="10">
        <f t="shared" si="35"/>
        <v>1094.55</v>
      </c>
      <c r="I100" s="10">
        <f t="shared" si="35"/>
        <v>0</v>
      </c>
      <c r="J100" s="10">
        <f t="shared" si="35"/>
        <v>1641.74</v>
      </c>
      <c r="K100" s="22">
        <f t="shared" si="35"/>
        <v>917.02</v>
      </c>
      <c r="L100" s="10">
        <f t="shared" si="35"/>
        <v>721.02</v>
      </c>
      <c r="M100" s="10">
        <f t="shared" si="35"/>
        <v>196</v>
      </c>
      <c r="N100" s="10">
        <f t="shared" si="35"/>
        <v>149</v>
      </c>
      <c r="O100" s="10">
        <f t="shared" si="35"/>
        <v>729.8600000000001</v>
      </c>
      <c r="P100" s="10">
        <f t="shared" si="35"/>
        <v>17.92</v>
      </c>
      <c r="Q100" s="10">
        <f t="shared" si="35"/>
        <v>0</v>
      </c>
      <c r="R100" s="10">
        <f t="shared" si="35"/>
        <v>6904.83</v>
      </c>
      <c r="S100" s="53"/>
      <c r="T100" s="15">
        <f t="shared" si="24"/>
        <v>20.239999999999853</v>
      </c>
      <c r="U100" s="15">
        <f t="shared" si="28"/>
        <v>724.72</v>
      </c>
      <c r="V100" s="21"/>
    </row>
    <row r="101" spans="1:21" s="21" customFormat="1" ht="21.75" customHeight="1">
      <c r="A101" s="4">
        <v>1</v>
      </c>
      <c r="B101" s="7" t="s">
        <v>20</v>
      </c>
      <c r="C101" s="112"/>
      <c r="D101" s="10">
        <f t="shared" si="29"/>
        <v>886.9</v>
      </c>
      <c r="E101" s="24">
        <v>780</v>
      </c>
      <c r="F101" s="28">
        <v>106.9</v>
      </c>
      <c r="G101" s="10">
        <f t="shared" si="30"/>
        <v>0</v>
      </c>
      <c r="H101" s="28"/>
      <c r="I101" s="28">
        <v>0</v>
      </c>
      <c r="J101" s="24">
        <v>886.9</v>
      </c>
      <c r="K101" s="22">
        <f t="shared" si="31"/>
        <v>162.18</v>
      </c>
      <c r="L101" s="24">
        <v>162.18</v>
      </c>
      <c r="M101" s="24"/>
      <c r="N101" s="24">
        <v>80</v>
      </c>
      <c r="O101" s="24">
        <v>82.18</v>
      </c>
      <c r="P101" s="24"/>
      <c r="Q101" s="24"/>
      <c r="R101" s="24">
        <v>2977.32</v>
      </c>
      <c r="S101" s="56"/>
      <c r="T101" s="15">
        <f t="shared" si="24"/>
        <v>0</v>
      </c>
      <c r="U101" s="15">
        <f t="shared" si="28"/>
        <v>724.72</v>
      </c>
    </row>
    <row r="102" spans="1:21" s="21" customFormat="1" ht="21.75" customHeight="1">
      <c r="A102" s="4">
        <v>2</v>
      </c>
      <c r="B102" s="8" t="s">
        <v>14</v>
      </c>
      <c r="C102" s="112"/>
      <c r="D102" s="10">
        <f t="shared" si="29"/>
        <v>400</v>
      </c>
      <c r="E102" s="24">
        <v>400</v>
      </c>
      <c r="F102" s="28"/>
      <c r="G102" s="10">
        <f t="shared" si="30"/>
        <v>0</v>
      </c>
      <c r="H102" s="28"/>
      <c r="I102" s="28"/>
      <c r="J102" s="24">
        <v>264.24</v>
      </c>
      <c r="K102" s="22">
        <f t="shared" si="31"/>
        <v>264.24</v>
      </c>
      <c r="L102" s="24">
        <v>68.24</v>
      </c>
      <c r="M102" s="24">
        <v>196</v>
      </c>
      <c r="N102" s="24">
        <v>69</v>
      </c>
      <c r="O102" s="24">
        <v>175</v>
      </c>
      <c r="P102" s="24"/>
      <c r="Q102" s="24"/>
      <c r="R102" s="24">
        <v>1267.33</v>
      </c>
      <c r="S102" s="56"/>
      <c r="T102" s="15">
        <f t="shared" si="24"/>
        <v>20.24000000000001</v>
      </c>
      <c r="U102" s="15">
        <f t="shared" si="28"/>
        <v>0</v>
      </c>
    </row>
    <row r="103" spans="1:21" s="21" customFormat="1" ht="21.75" customHeight="1">
      <c r="A103" s="4">
        <v>3</v>
      </c>
      <c r="B103" s="7" t="s">
        <v>15</v>
      </c>
      <c r="C103" s="112"/>
      <c r="D103" s="10">
        <f t="shared" si="29"/>
        <v>1454.55</v>
      </c>
      <c r="E103" s="24"/>
      <c r="F103" s="28">
        <v>360</v>
      </c>
      <c r="G103" s="10">
        <f t="shared" si="30"/>
        <v>1094.55</v>
      </c>
      <c r="H103" s="28">
        <v>1094.55</v>
      </c>
      <c r="I103" s="28"/>
      <c r="J103" s="24">
        <v>377.92</v>
      </c>
      <c r="K103" s="22">
        <f t="shared" si="31"/>
        <v>377.92</v>
      </c>
      <c r="L103" s="24">
        <v>377.92</v>
      </c>
      <c r="M103" s="24"/>
      <c r="N103" s="24"/>
      <c r="O103" s="24">
        <v>360</v>
      </c>
      <c r="P103" s="24">
        <v>17.92</v>
      </c>
      <c r="Q103" s="24"/>
      <c r="R103" s="24">
        <v>2561</v>
      </c>
      <c r="S103" s="56"/>
      <c r="T103" s="15">
        <f t="shared" si="24"/>
        <v>1.4210854715202004E-14</v>
      </c>
      <c r="U103" s="15">
        <f t="shared" si="28"/>
        <v>0</v>
      </c>
    </row>
    <row r="104" spans="1:21" s="21" customFormat="1" ht="21.75" customHeight="1">
      <c r="A104" s="4">
        <v>4</v>
      </c>
      <c r="B104" s="7" t="s">
        <v>16</v>
      </c>
      <c r="C104" s="112"/>
      <c r="D104" s="10">
        <f t="shared" si="29"/>
        <v>0</v>
      </c>
      <c r="E104" s="24"/>
      <c r="F104" s="28"/>
      <c r="G104" s="10">
        <f t="shared" si="30"/>
        <v>0</v>
      </c>
      <c r="H104" s="28"/>
      <c r="I104" s="28">
        <v>0</v>
      </c>
      <c r="J104" s="24"/>
      <c r="K104" s="22">
        <f t="shared" si="31"/>
        <v>0</v>
      </c>
      <c r="L104" s="24"/>
      <c r="M104" s="24"/>
      <c r="N104" s="24"/>
      <c r="O104" s="24"/>
      <c r="P104" s="24"/>
      <c r="Q104" s="24"/>
      <c r="R104" s="24">
        <v>7.5</v>
      </c>
      <c r="S104" s="56"/>
      <c r="T104" s="15">
        <f t="shared" si="24"/>
        <v>0</v>
      </c>
      <c r="U104" s="15">
        <f t="shared" si="28"/>
        <v>0</v>
      </c>
    </row>
    <row r="105" spans="1:21" s="21" customFormat="1" ht="21.75" customHeight="1">
      <c r="A105" s="4">
        <v>5</v>
      </c>
      <c r="B105" s="7" t="s">
        <v>17</v>
      </c>
      <c r="C105" s="112"/>
      <c r="D105" s="10">
        <f t="shared" si="29"/>
        <v>3326</v>
      </c>
      <c r="E105" s="24">
        <v>3326</v>
      </c>
      <c r="F105" s="28"/>
      <c r="G105" s="10">
        <f t="shared" si="30"/>
        <v>0</v>
      </c>
      <c r="H105" s="28"/>
      <c r="I105" s="28">
        <v>0</v>
      </c>
      <c r="J105" s="24">
        <v>112.68</v>
      </c>
      <c r="K105" s="22">
        <f t="shared" si="31"/>
        <v>112.68</v>
      </c>
      <c r="L105" s="24">
        <v>112.68</v>
      </c>
      <c r="M105" s="24"/>
      <c r="N105" s="24"/>
      <c r="O105" s="24">
        <v>112.68</v>
      </c>
      <c r="P105" s="24"/>
      <c r="Q105" s="24"/>
      <c r="R105" s="24">
        <v>91.68</v>
      </c>
      <c r="S105" s="56"/>
      <c r="T105" s="15">
        <f t="shared" si="24"/>
        <v>0</v>
      </c>
      <c r="U105" s="15">
        <f t="shared" si="28"/>
        <v>0</v>
      </c>
    </row>
    <row r="106" spans="1:22" s="16" customFormat="1" ht="21.75" customHeight="1">
      <c r="A106" s="3" t="s">
        <v>53</v>
      </c>
      <c r="B106" s="3" t="s">
        <v>54</v>
      </c>
      <c r="C106" s="57"/>
      <c r="D106" s="10">
        <f>SUM(D107:D108)</f>
        <v>10337</v>
      </c>
      <c r="E106" s="10">
        <f aca="true" t="shared" si="36" ref="E106:R106">SUM(E107:E108)</f>
        <v>7687</v>
      </c>
      <c r="F106" s="10">
        <f t="shared" si="36"/>
        <v>2650</v>
      </c>
      <c r="G106" s="10">
        <f t="shared" si="36"/>
        <v>0</v>
      </c>
      <c r="H106" s="10">
        <f t="shared" si="36"/>
        <v>0</v>
      </c>
      <c r="I106" s="10">
        <f t="shared" si="36"/>
        <v>0</v>
      </c>
      <c r="J106" s="10">
        <f t="shared" si="36"/>
        <v>10237</v>
      </c>
      <c r="K106" s="22">
        <f t="shared" si="36"/>
        <v>5780</v>
      </c>
      <c r="L106" s="10">
        <f t="shared" si="36"/>
        <v>5780</v>
      </c>
      <c r="M106" s="10">
        <f t="shared" si="36"/>
        <v>0</v>
      </c>
      <c r="N106" s="10">
        <f t="shared" si="36"/>
        <v>5556</v>
      </c>
      <c r="O106" s="10">
        <f t="shared" si="36"/>
        <v>224</v>
      </c>
      <c r="P106" s="10">
        <f t="shared" si="36"/>
        <v>0</v>
      </c>
      <c r="Q106" s="10">
        <f t="shared" si="36"/>
        <v>0</v>
      </c>
      <c r="R106" s="10">
        <f t="shared" si="36"/>
        <v>19165</v>
      </c>
      <c r="S106" s="53"/>
      <c r="T106" s="15">
        <f t="shared" si="24"/>
        <v>0</v>
      </c>
      <c r="U106" s="15">
        <f t="shared" si="28"/>
        <v>4457</v>
      </c>
      <c r="V106" s="21"/>
    </row>
    <row r="107" spans="1:22" s="18" customFormat="1" ht="21.75" customHeight="1">
      <c r="A107" s="1" t="s">
        <v>8</v>
      </c>
      <c r="B107" s="1" t="s">
        <v>22</v>
      </c>
      <c r="C107" s="112">
        <f>4233+4054</f>
        <v>8287</v>
      </c>
      <c r="D107" s="10">
        <f>SUM(E107:G107)</f>
        <v>7909</v>
      </c>
      <c r="E107" s="23">
        <v>5809</v>
      </c>
      <c r="F107" s="23">
        <v>2100</v>
      </c>
      <c r="G107" s="10">
        <f t="shared" si="30"/>
        <v>0</v>
      </c>
      <c r="H107" s="23"/>
      <c r="I107" s="23"/>
      <c r="J107" s="23">
        <v>7909</v>
      </c>
      <c r="K107" s="22">
        <f t="shared" si="31"/>
        <v>4746</v>
      </c>
      <c r="L107" s="23">
        <v>4746</v>
      </c>
      <c r="M107" s="23"/>
      <c r="N107" s="23">
        <v>4746</v>
      </c>
      <c r="O107" s="23"/>
      <c r="P107" s="23"/>
      <c r="Q107" s="23"/>
      <c r="R107" s="23">
        <v>13618</v>
      </c>
      <c r="S107" s="55"/>
      <c r="T107" s="15">
        <f t="shared" si="24"/>
        <v>0</v>
      </c>
      <c r="U107" s="15">
        <f t="shared" si="28"/>
        <v>3163</v>
      </c>
      <c r="V107" s="21"/>
    </row>
    <row r="108" spans="1:22" s="18" customFormat="1" ht="21.75" customHeight="1">
      <c r="A108" s="1" t="s">
        <v>40</v>
      </c>
      <c r="B108" s="1" t="s">
        <v>12</v>
      </c>
      <c r="C108" s="112"/>
      <c r="D108" s="10">
        <f>SUM(D109:D113)</f>
        <v>2428</v>
      </c>
      <c r="E108" s="10">
        <f aca="true" t="shared" si="37" ref="E108:R108">SUM(E109:E113)</f>
        <v>1878</v>
      </c>
      <c r="F108" s="10">
        <f t="shared" si="37"/>
        <v>550</v>
      </c>
      <c r="G108" s="10">
        <f t="shared" si="37"/>
        <v>0</v>
      </c>
      <c r="H108" s="10">
        <f t="shared" si="37"/>
        <v>0</v>
      </c>
      <c r="I108" s="10">
        <f t="shared" si="37"/>
        <v>0</v>
      </c>
      <c r="J108" s="10">
        <f t="shared" si="37"/>
        <v>2328</v>
      </c>
      <c r="K108" s="22">
        <f t="shared" si="37"/>
        <v>1034</v>
      </c>
      <c r="L108" s="10">
        <f t="shared" si="37"/>
        <v>1034</v>
      </c>
      <c r="M108" s="10">
        <f t="shared" si="37"/>
        <v>0</v>
      </c>
      <c r="N108" s="10">
        <f t="shared" si="37"/>
        <v>810</v>
      </c>
      <c r="O108" s="10">
        <f t="shared" si="37"/>
        <v>224</v>
      </c>
      <c r="P108" s="10">
        <f t="shared" si="37"/>
        <v>0</v>
      </c>
      <c r="Q108" s="10">
        <f t="shared" si="37"/>
        <v>0</v>
      </c>
      <c r="R108" s="10">
        <f t="shared" si="37"/>
        <v>5547</v>
      </c>
      <c r="S108" s="53"/>
      <c r="T108" s="15">
        <f t="shared" si="24"/>
        <v>0</v>
      </c>
      <c r="U108" s="15">
        <f t="shared" si="28"/>
        <v>1294</v>
      </c>
      <c r="V108" s="21"/>
    </row>
    <row r="109" spans="1:21" s="21" customFormat="1" ht="21.75" customHeight="1">
      <c r="A109" s="4">
        <v>1</v>
      </c>
      <c r="B109" s="7" t="s">
        <v>20</v>
      </c>
      <c r="C109" s="112"/>
      <c r="D109" s="10">
        <f t="shared" si="29"/>
        <v>200</v>
      </c>
      <c r="E109" s="24"/>
      <c r="F109" s="28">
        <v>200</v>
      </c>
      <c r="G109" s="10">
        <f t="shared" si="30"/>
        <v>0</v>
      </c>
      <c r="H109" s="28"/>
      <c r="I109" s="28"/>
      <c r="J109" s="24">
        <v>200</v>
      </c>
      <c r="K109" s="22">
        <f t="shared" si="31"/>
        <v>200</v>
      </c>
      <c r="L109" s="24">
        <v>200</v>
      </c>
      <c r="M109" s="24"/>
      <c r="N109" s="24"/>
      <c r="O109" s="24">
        <v>200</v>
      </c>
      <c r="P109" s="24"/>
      <c r="Q109" s="24"/>
      <c r="R109" s="24">
        <v>1408</v>
      </c>
      <c r="S109" s="56"/>
      <c r="T109" s="15">
        <f t="shared" si="24"/>
        <v>0</v>
      </c>
      <c r="U109" s="15">
        <f t="shared" si="28"/>
        <v>0</v>
      </c>
    </row>
    <row r="110" spans="1:21" s="21" customFormat="1" ht="21.75" customHeight="1">
      <c r="A110" s="4">
        <v>2</v>
      </c>
      <c r="B110" s="8" t="s">
        <v>14</v>
      </c>
      <c r="C110" s="112"/>
      <c r="D110" s="10">
        <f t="shared" si="29"/>
        <v>245</v>
      </c>
      <c r="E110" s="24">
        <v>145</v>
      </c>
      <c r="F110" s="28">
        <v>100</v>
      </c>
      <c r="G110" s="10">
        <f t="shared" si="30"/>
        <v>0</v>
      </c>
      <c r="H110" s="28"/>
      <c r="I110" s="28"/>
      <c r="J110" s="24">
        <v>245</v>
      </c>
      <c r="K110" s="22">
        <f t="shared" si="31"/>
        <v>0</v>
      </c>
      <c r="L110" s="24"/>
      <c r="M110" s="24"/>
      <c r="N110" s="24"/>
      <c r="O110" s="24"/>
      <c r="P110" s="24"/>
      <c r="Q110" s="24"/>
      <c r="R110" s="24">
        <v>202</v>
      </c>
      <c r="S110" s="56"/>
      <c r="T110" s="15">
        <f t="shared" si="24"/>
        <v>0</v>
      </c>
      <c r="U110" s="15">
        <f t="shared" si="28"/>
        <v>245</v>
      </c>
    </row>
    <row r="111" spans="1:21" s="21" customFormat="1" ht="21.75" customHeight="1">
      <c r="A111" s="4">
        <v>3</v>
      </c>
      <c r="B111" s="7" t="s">
        <v>15</v>
      </c>
      <c r="C111" s="112"/>
      <c r="D111" s="10">
        <f t="shared" si="29"/>
        <v>1633</v>
      </c>
      <c r="E111" s="24">
        <v>1633</v>
      </c>
      <c r="F111" s="28"/>
      <c r="G111" s="10">
        <f t="shared" si="30"/>
        <v>0</v>
      </c>
      <c r="H111" s="28"/>
      <c r="I111" s="28"/>
      <c r="J111" s="24">
        <v>1633</v>
      </c>
      <c r="K111" s="22">
        <f t="shared" si="31"/>
        <v>760</v>
      </c>
      <c r="L111" s="24">
        <v>760</v>
      </c>
      <c r="M111" s="24"/>
      <c r="N111" s="24">
        <v>760</v>
      </c>
      <c r="O111" s="24"/>
      <c r="P111" s="24"/>
      <c r="Q111" s="24"/>
      <c r="R111" s="24">
        <v>3545</v>
      </c>
      <c r="S111" s="56"/>
      <c r="T111" s="15">
        <f t="shared" si="24"/>
        <v>0</v>
      </c>
      <c r="U111" s="15">
        <f t="shared" si="28"/>
        <v>873</v>
      </c>
    </row>
    <row r="112" spans="1:21" s="21" customFormat="1" ht="21.75" customHeight="1">
      <c r="A112" s="4">
        <v>4</v>
      </c>
      <c r="B112" s="7" t="s">
        <v>16</v>
      </c>
      <c r="C112" s="112"/>
      <c r="D112" s="10">
        <f t="shared" si="29"/>
        <v>0</v>
      </c>
      <c r="E112" s="24"/>
      <c r="F112" s="28"/>
      <c r="G112" s="10">
        <f t="shared" si="30"/>
        <v>0</v>
      </c>
      <c r="H112" s="28"/>
      <c r="I112" s="28">
        <v>0</v>
      </c>
      <c r="J112" s="24"/>
      <c r="K112" s="22">
        <f t="shared" si="31"/>
        <v>0</v>
      </c>
      <c r="L112" s="24"/>
      <c r="M112" s="24"/>
      <c r="N112" s="24"/>
      <c r="O112" s="24"/>
      <c r="P112" s="24"/>
      <c r="Q112" s="24"/>
      <c r="R112" s="24">
        <v>10</v>
      </c>
      <c r="S112" s="56"/>
      <c r="T112" s="15">
        <f t="shared" si="24"/>
        <v>0</v>
      </c>
      <c r="U112" s="15">
        <f t="shared" si="28"/>
        <v>0</v>
      </c>
    </row>
    <row r="113" spans="1:21" s="21" customFormat="1" ht="21.75" customHeight="1">
      <c r="A113" s="4">
        <v>5</v>
      </c>
      <c r="B113" s="7" t="s">
        <v>17</v>
      </c>
      <c r="C113" s="112"/>
      <c r="D113" s="10">
        <v>350</v>
      </c>
      <c r="E113" s="24">
        <v>100</v>
      </c>
      <c r="F113" s="28">
        <v>250</v>
      </c>
      <c r="G113" s="10">
        <f t="shared" si="30"/>
        <v>0</v>
      </c>
      <c r="H113" s="28"/>
      <c r="I113" s="28">
        <v>0</v>
      </c>
      <c r="J113" s="24">
        <v>250</v>
      </c>
      <c r="K113" s="22">
        <f t="shared" si="31"/>
        <v>74</v>
      </c>
      <c r="L113" s="24">
        <v>74</v>
      </c>
      <c r="M113" s="24"/>
      <c r="N113" s="24">
        <v>50</v>
      </c>
      <c r="O113" s="24">
        <v>24</v>
      </c>
      <c r="P113" s="24"/>
      <c r="Q113" s="24"/>
      <c r="R113" s="24">
        <v>382</v>
      </c>
      <c r="S113" s="56"/>
      <c r="T113" s="15">
        <f t="shared" si="24"/>
        <v>0</v>
      </c>
      <c r="U113" s="15">
        <f t="shared" si="28"/>
        <v>176</v>
      </c>
    </row>
    <row r="114" spans="1:22" s="16" customFormat="1" ht="21.75" customHeight="1">
      <c r="A114" s="3" t="s">
        <v>55</v>
      </c>
      <c r="B114" s="3" t="s">
        <v>56</v>
      </c>
      <c r="C114" s="57"/>
      <c r="D114" s="10">
        <f>SUM(D115:D116)</f>
        <v>0</v>
      </c>
      <c r="E114" s="10">
        <f aca="true" t="shared" si="38" ref="E114:R114">SUM(E115:E116)</f>
        <v>0</v>
      </c>
      <c r="F114" s="10">
        <f t="shared" si="38"/>
        <v>0</v>
      </c>
      <c r="G114" s="10">
        <f t="shared" si="38"/>
        <v>0</v>
      </c>
      <c r="H114" s="10">
        <f t="shared" si="38"/>
        <v>0</v>
      </c>
      <c r="I114" s="10">
        <f t="shared" si="38"/>
        <v>0</v>
      </c>
      <c r="J114" s="10">
        <f t="shared" si="38"/>
        <v>1843.8</v>
      </c>
      <c r="K114" s="22">
        <f t="shared" si="38"/>
        <v>1370</v>
      </c>
      <c r="L114" s="10">
        <f t="shared" si="38"/>
        <v>1370</v>
      </c>
      <c r="M114" s="10">
        <f t="shared" si="38"/>
        <v>0</v>
      </c>
      <c r="N114" s="10">
        <f t="shared" si="38"/>
        <v>1369.593</v>
      </c>
      <c r="O114" s="10">
        <f t="shared" si="38"/>
        <v>0</v>
      </c>
      <c r="P114" s="10">
        <f t="shared" si="38"/>
        <v>0</v>
      </c>
      <c r="Q114" s="10">
        <f t="shared" si="38"/>
        <v>0</v>
      </c>
      <c r="R114" s="10">
        <f t="shared" si="38"/>
        <v>5767</v>
      </c>
      <c r="S114" s="53"/>
      <c r="T114" s="15">
        <f t="shared" si="24"/>
        <v>0.4069999999999254</v>
      </c>
      <c r="U114" s="15">
        <f t="shared" si="28"/>
        <v>473.79999999999995</v>
      </c>
      <c r="V114" s="21"/>
    </row>
    <row r="115" spans="1:22" s="18" customFormat="1" ht="21.75" customHeight="1">
      <c r="A115" s="1" t="s">
        <v>8</v>
      </c>
      <c r="B115" s="1" t="s">
        <v>22</v>
      </c>
      <c r="C115" s="57"/>
      <c r="D115" s="10">
        <f t="shared" si="29"/>
        <v>0</v>
      </c>
      <c r="E115" s="23"/>
      <c r="F115" s="23"/>
      <c r="G115" s="10">
        <f t="shared" si="30"/>
        <v>0</v>
      </c>
      <c r="H115" s="23"/>
      <c r="I115" s="23"/>
      <c r="J115" s="23"/>
      <c r="K115" s="22">
        <f t="shared" si="31"/>
        <v>0</v>
      </c>
      <c r="L115" s="23"/>
      <c r="M115" s="23"/>
      <c r="N115" s="23"/>
      <c r="O115" s="23"/>
      <c r="P115" s="23"/>
      <c r="Q115" s="23"/>
      <c r="R115" s="23"/>
      <c r="S115" s="55"/>
      <c r="T115" s="15">
        <f t="shared" si="24"/>
        <v>0</v>
      </c>
      <c r="U115" s="15">
        <f t="shared" si="28"/>
        <v>0</v>
      </c>
      <c r="V115" s="21"/>
    </row>
    <row r="116" spans="1:22" s="18" customFormat="1" ht="21.75" customHeight="1">
      <c r="A116" s="1" t="s">
        <v>40</v>
      </c>
      <c r="B116" s="1" t="s">
        <v>12</v>
      </c>
      <c r="C116" s="57"/>
      <c r="D116" s="10">
        <f>SUM(D117:D121)</f>
        <v>0</v>
      </c>
      <c r="E116" s="10">
        <f aca="true" t="shared" si="39" ref="E116:R116">SUM(E117:E121)</f>
        <v>0</v>
      </c>
      <c r="F116" s="10">
        <f t="shared" si="39"/>
        <v>0</v>
      </c>
      <c r="G116" s="10">
        <f t="shared" si="39"/>
        <v>0</v>
      </c>
      <c r="H116" s="10">
        <f t="shared" si="39"/>
        <v>0</v>
      </c>
      <c r="I116" s="10">
        <f t="shared" si="39"/>
        <v>0</v>
      </c>
      <c r="J116" s="10">
        <f t="shared" si="39"/>
        <v>1843.8</v>
      </c>
      <c r="K116" s="22">
        <f t="shared" si="39"/>
        <v>1370</v>
      </c>
      <c r="L116" s="22">
        <f t="shared" si="39"/>
        <v>1370</v>
      </c>
      <c r="M116" s="22">
        <f t="shared" si="39"/>
        <v>0</v>
      </c>
      <c r="N116" s="22">
        <f t="shared" si="39"/>
        <v>1369.593</v>
      </c>
      <c r="O116" s="22">
        <f t="shared" si="39"/>
        <v>0</v>
      </c>
      <c r="P116" s="22">
        <f t="shared" si="39"/>
        <v>0</v>
      </c>
      <c r="Q116" s="22">
        <f t="shared" si="39"/>
        <v>0</v>
      </c>
      <c r="R116" s="10">
        <f t="shared" si="39"/>
        <v>5767</v>
      </c>
      <c r="S116" s="53"/>
      <c r="T116" s="15">
        <f t="shared" si="24"/>
        <v>0.4069999999999254</v>
      </c>
      <c r="U116" s="15">
        <f t="shared" si="28"/>
        <v>473.79999999999995</v>
      </c>
      <c r="V116" s="21"/>
    </row>
    <row r="117" spans="1:21" s="21" customFormat="1" ht="21.75" customHeight="1">
      <c r="A117" s="4">
        <v>1</v>
      </c>
      <c r="B117" s="7" t="s">
        <v>20</v>
      </c>
      <c r="C117" s="57"/>
      <c r="D117" s="10">
        <f t="shared" si="29"/>
        <v>0</v>
      </c>
      <c r="E117" s="24"/>
      <c r="F117" s="28"/>
      <c r="G117" s="10">
        <f t="shared" si="30"/>
        <v>0</v>
      </c>
      <c r="H117" s="28"/>
      <c r="I117" s="28"/>
      <c r="J117" s="24"/>
      <c r="K117" s="22">
        <f t="shared" si="31"/>
        <v>0</v>
      </c>
      <c r="L117" s="24"/>
      <c r="M117" s="24"/>
      <c r="N117" s="24"/>
      <c r="O117" s="24"/>
      <c r="P117" s="24"/>
      <c r="Q117" s="24"/>
      <c r="R117" s="24"/>
      <c r="S117" s="56"/>
      <c r="T117" s="15">
        <f t="shared" si="24"/>
        <v>0</v>
      </c>
      <c r="U117" s="15">
        <f t="shared" si="28"/>
        <v>0</v>
      </c>
    </row>
    <row r="118" spans="1:21" s="21" customFormat="1" ht="21.75" customHeight="1">
      <c r="A118" s="4">
        <v>2</v>
      </c>
      <c r="B118" s="8" t="s">
        <v>14</v>
      </c>
      <c r="C118" s="57"/>
      <c r="D118" s="10">
        <f t="shared" si="29"/>
        <v>0</v>
      </c>
      <c r="E118" s="24"/>
      <c r="F118" s="28"/>
      <c r="G118" s="10">
        <f t="shared" si="30"/>
        <v>0</v>
      </c>
      <c r="H118" s="28"/>
      <c r="I118" s="28"/>
      <c r="J118" s="24"/>
      <c r="K118" s="22">
        <f t="shared" si="31"/>
        <v>0</v>
      </c>
      <c r="L118" s="24"/>
      <c r="M118" s="24"/>
      <c r="N118" s="24"/>
      <c r="O118" s="24"/>
      <c r="P118" s="24"/>
      <c r="Q118" s="24"/>
      <c r="R118" s="24"/>
      <c r="S118" s="56"/>
      <c r="T118" s="15">
        <f t="shared" si="24"/>
        <v>0</v>
      </c>
      <c r="U118" s="15">
        <f t="shared" si="28"/>
        <v>0</v>
      </c>
    </row>
    <row r="119" spans="1:21" s="21" customFormat="1" ht="21.75" customHeight="1">
      <c r="A119" s="4">
        <v>3</v>
      </c>
      <c r="B119" s="7" t="s">
        <v>15</v>
      </c>
      <c r="C119" s="57"/>
      <c r="D119" s="10">
        <f t="shared" si="29"/>
        <v>0</v>
      </c>
      <c r="E119" s="24"/>
      <c r="F119" s="28"/>
      <c r="G119" s="10">
        <f t="shared" si="30"/>
        <v>0</v>
      </c>
      <c r="H119" s="28"/>
      <c r="I119" s="28"/>
      <c r="J119" s="24"/>
      <c r="K119" s="22">
        <f t="shared" si="31"/>
        <v>0</v>
      </c>
      <c r="L119" s="24"/>
      <c r="M119" s="24"/>
      <c r="N119" s="24"/>
      <c r="O119" s="24"/>
      <c r="P119" s="24"/>
      <c r="Q119" s="24"/>
      <c r="R119" s="24"/>
      <c r="S119" s="56"/>
      <c r="T119" s="15">
        <f t="shared" si="24"/>
        <v>0</v>
      </c>
      <c r="U119" s="15">
        <f t="shared" si="28"/>
        <v>0</v>
      </c>
    </row>
    <row r="120" spans="1:21" s="21" customFormat="1" ht="21.75" customHeight="1">
      <c r="A120" s="4">
        <v>4</v>
      </c>
      <c r="B120" s="7" t="s">
        <v>16</v>
      </c>
      <c r="C120" s="58"/>
      <c r="D120" s="10">
        <f t="shared" si="29"/>
        <v>0</v>
      </c>
      <c r="E120" s="24"/>
      <c r="F120" s="28">
        <v>0</v>
      </c>
      <c r="G120" s="10">
        <f t="shared" si="30"/>
        <v>0</v>
      </c>
      <c r="H120" s="28"/>
      <c r="I120" s="28">
        <v>0</v>
      </c>
      <c r="J120" s="24"/>
      <c r="K120" s="22">
        <f t="shared" si="31"/>
        <v>0</v>
      </c>
      <c r="L120" s="24"/>
      <c r="M120" s="24"/>
      <c r="N120" s="24"/>
      <c r="O120" s="24"/>
      <c r="P120" s="24"/>
      <c r="Q120" s="24"/>
      <c r="R120" s="24"/>
      <c r="S120" s="56"/>
      <c r="T120" s="15">
        <f t="shared" si="24"/>
        <v>0</v>
      </c>
      <c r="U120" s="15">
        <f t="shared" si="28"/>
        <v>0</v>
      </c>
    </row>
    <row r="121" spans="1:21" s="21" customFormat="1" ht="21.75" customHeight="1">
      <c r="A121" s="25">
        <v>5</v>
      </c>
      <c r="B121" s="26" t="s">
        <v>17</v>
      </c>
      <c r="C121" s="9">
        <v>1843.8</v>
      </c>
      <c r="D121" s="35">
        <f t="shared" si="29"/>
        <v>0</v>
      </c>
      <c r="E121" s="27"/>
      <c r="F121" s="29">
        <v>0</v>
      </c>
      <c r="G121" s="35">
        <f t="shared" si="30"/>
        <v>0</v>
      </c>
      <c r="H121" s="29"/>
      <c r="I121" s="29">
        <v>0</v>
      </c>
      <c r="J121" s="27">
        <v>1843.8</v>
      </c>
      <c r="K121" s="46">
        <f>SUM(L121:M121)</f>
        <v>1370</v>
      </c>
      <c r="L121" s="27">
        <v>1370</v>
      </c>
      <c r="M121" s="27"/>
      <c r="N121" s="27">
        <v>1369.593</v>
      </c>
      <c r="O121" s="27"/>
      <c r="P121" s="27"/>
      <c r="Q121" s="27"/>
      <c r="R121" s="27">
        <v>5767</v>
      </c>
      <c r="S121" s="56"/>
      <c r="T121" s="15">
        <f t="shared" si="24"/>
        <v>0.4069999999999254</v>
      </c>
      <c r="U121" s="15">
        <f>SUM(J121-K121)</f>
        <v>473.79999999999995</v>
      </c>
    </row>
    <row r="122" spans="2:21" s="39" customFormat="1" ht="12.75">
      <c r="B122" s="41"/>
      <c r="C122" s="34"/>
      <c r="D122" s="34"/>
      <c r="E122" s="34"/>
      <c r="F122" s="34"/>
      <c r="G122" s="34"/>
      <c r="H122" s="34"/>
      <c r="I122" s="34"/>
      <c r="J122" s="34"/>
      <c r="K122" s="47"/>
      <c r="L122" s="34"/>
      <c r="M122" s="34"/>
      <c r="N122" s="119"/>
      <c r="O122" s="119"/>
      <c r="P122" s="119"/>
      <c r="Q122" s="119"/>
      <c r="R122" s="34"/>
      <c r="S122" s="34"/>
      <c r="T122" s="20"/>
      <c r="U122" s="20"/>
    </row>
    <row r="123" spans="3:21" s="39" customFormat="1" ht="17.25" customHeight="1">
      <c r="C123" s="34"/>
      <c r="D123" s="34"/>
      <c r="E123" s="34"/>
      <c r="F123" s="34"/>
      <c r="G123" s="34"/>
      <c r="H123" s="34"/>
      <c r="I123" s="34"/>
      <c r="J123" s="34"/>
      <c r="K123" s="47"/>
      <c r="L123" s="118" t="s">
        <v>66</v>
      </c>
      <c r="M123" s="118"/>
      <c r="N123" s="118"/>
      <c r="O123" s="118"/>
      <c r="P123" s="118"/>
      <c r="Q123" s="118"/>
      <c r="R123" s="118"/>
      <c r="S123" s="42"/>
      <c r="T123" s="20"/>
      <c r="U123" s="20"/>
    </row>
    <row r="124" spans="2:21" s="40" customFormat="1" ht="17.25" customHeight="1">
      <c r="B124" s="118" t="s">
        <v>63</v>
      </c>
      <c r="C124" s="118"/>
      <c r="D124" s="36"/>
      <c r="E124" s="42"/>
      <c r="F124" s="42"/>
      <c r="G124" s="118" t="s">
        <v>62</v>
      </c>
      <c r="H124" s="118"/>
      <c r="I124" s="118"/>
      <c r="J124" s="118"/>
      <c r="K124" s="118"/>
      <c r="L124" s="36"/>
      <c r="M124" s="118" t="s">
        <v>61</v>
      </c>
      <c r="N124" s="118"/>
      <c r="O124" s="118"/>
      <c r="P124" s="118"/>
      <c r="Q124" s="118"/>
      <c r="R124" s="118"/>
      <c r="S124" s="42"/>
      <c r="T124" s="17"/>
      <c r="U124" s="17"/>
    </row>
    <row r="125" spans="3:21" s="39" customFormat="1" ht="12.75">
      <c r="C125" s="34"/>
      <c r="D125" s="34"/>
      <c r="E125" s="34"/>
      <c r="F125" s="34"/>
      <c r="G125" s="34"/>
      <c r="H125" s="34"/>
      <c r="I125" s="34"/>
      <c r="J125" s="34"/>
      <c r="K125" s="47"/>
      <c r="L125" s="34"/>
      <c r="M125" s="34"/>
      <c r="N125" s="34"/>
      <c r="O125" s="34"/>
      <c r="P125" s="34"/>
      <c r="Q125" s="34"/>
      <c r="R125" s="34"/>
      <c r="S125" s="34"/>
      <c r="T125" s="20"/>
      <c r="U125" s="20"/>
    </row>
    <row r="126" spans="3:21" s="39" customFormat="1" ht="12.75">
      <c r="C126" s="34"/>
      <c r="D126" s="34"/>
      <c r="E126" s="34"/>
      <c r="F126" s="34"/>
      <c r="G126" s="34"/>
      <c r="H126" s="34"/>
      <c r="I126" s="34"/>
      <c r="J126" s="34"/>
      <c r="K126" s="47"/>
      <c r="L126" s="34"/>
      <c r="M126" s="34"/>
      <c r="N126" s="34"/>
      <c r="O126" s="34"/>
      <c r="P126" s="34"/>
      <c r="Q126" s="34"/>
      <c r="R126" s="34"/>
      <c r="S126" s="34"/>
      <c r="T126" s="20"/>
      <c r="U126" s="20"/>
    </row>
    <row r="127" spans="3:21" s="39" customFormat="1" ht="12.75">
      <c r="C127" s="34"/>
      <c r="D127" s="34"/>
      <c r="E127" s="34"/>
      <c r="F127" s="34"/>
      <c r="G127" s="34"/>
      <c r="H127" s="34"/>
      <c r="I127" s="34"/>
      <c r="J127" s="34"/>
      <c r="K127" s="47"/>
      <c r="L127" s="34"/>
      <c r="M127" s="34"/>
      <c r="N127" s="34"/>
      <c r="O127" s="34"/>
      <c r="P127" s="34"/>
      <c r="Q127" s="34"/>
      <c r="R127" s="34"/>
      <c r="S127" s="34"/>
      <c r="T127" s="20"/>
      <c r="U127" s="20"/>
    </row>
    <row r="128" spans="3:21" s="39" customFormat="1" ht="12.75">
      <c r="C128" s="34"/>
      <c r="D128" s="34"/>
      <c r="E128" s="34"/>
      <c r="F128" s="34"/>
      <c r="G128" s="34"/>
      <c r="H128" s="34"/>
      <c r="I128" s="34"/>
      <c r="J128" s="34"/>
      <c r="K128" s="47"/>
      <c r="L128" s="34"/>
      <c r="M128" s="34"/>
      <c r="N128" s="34"/>
      <c r="O128" s="34"/>
      <c r="P128" s="34"/>
      <c r="Q128" s="34"/>
      <c r="R128" s="34"/>
      <c r="S128" s="34"/>
      <c r="T128" s="20"/>
      <c r="U128" s="20"/>
    </row>
    <row r="129" spans="3:21" s="39" customFormat="1" ht="12.75">
      <c r="C129" s="34"/>
      <c r="D129" s="34"/>
      <c r="E129" s="34"/>
      <c r="F129" s="34"/>
      <c r="G129" s="34"/>
      <c r="H129" s="34"/>
      <c r="I129" s="34"/>
      <c r="J129" s="34"/>
      <c r="K129" s="47"/>
      <c r="L129" s="34"/>
      <c r="M129" s="34"/>
      <c r="N129" s="34"/>
      <c r="O129" s="34"/>
      <c r="P129" s="34"/>
      <c r="Q129" s="34"/>
      <c r="R129" s="34"/>
      <c r="S129" s="34"/>
      <c r="T129" s="20"/>
      <c r="U129" s="20"/>
    </row>
    <row r="130" spans="2:21" s="39" customFormat="1" ht="15.75">
      <c r="B130" s="102" t="s">
        <v>64</v>
      </c>
      <c r="C130" s="102"/>
      <c r="D130" s="34"/>
      <c r="E130" s="34"/>
      <c r="F130" s="34"/>
      <c r="G130" s="34"/>
      <c r="H130" s="34"/>
      <c r="I130" s="34"/>
      <c r="J130" s="34"/>
      <c r="K130" s="47"/>
      <c r="L130" s="34"/>
      <c r="M130" s="34"/>
      <c r="N130" s="34"/>
      <c r="O130" s="34"/>
      <c r="P130" s="34"/>
      <c r="Q130" s="34"/>
      <c r="R130" s="34"/>
      <c r="S130" s="34"/>
      <c r="T130" s="20"/>
      <c r="U130" s="20"/>
    </row>
    <row r="131" spans="3:21" s="39" customFormat="1" ht="12.75">
      <c r="C131" s="34"/>
      <c r="D131" s="34"/>
      <c r="E131" s="34"/>
      <c r="F131" s="34"/>
      <c r="G131" s="34"/>
      <c r="H131" s="34"/>
      <c r="I131" s="34"/>
      <c r="J131" s="34"/>
      <c r="K131" s="47"/>
      <c r="L131" s="34"/>
      <c r="M131" s="34"/>
      <c r="N131" s="34"/>
      <c r="O131" s="34"/>
      <c r="P131" s="34"/>
      <c r="Q131" s="34"/>
      <c r="R131" s="34"/>
      <c r="S131" s="34"/>
      <c r="T131" s="20"/>
      <c r="U131" s="20"/>
    </row>
    <row r="132" spans="3:21" s="39" customFormat="1" ht="12.75">
      <c r="C132" s="34"/>
      <c r="D132" s="34"/>
      <c r="E132" s="34"/>
      <c r="F132" s="34"/>
      <c r="G132" s="34"/>
      <c r="H132" s="34"/>
      <c r="I132" s="34"/>
      <c r="J132" s="34"/>
      <c r="K132" s="47"/>
      <c r="L132" s="34"/>
      <c r="M132" s="34"/>
      <c r="N132" s="34"/>
      <c r="O132" s="34"/>
      <c r="P132" s="34"/>
      <c r="Q132" s="34"/>
      <c r="R132" s="34"/>
      <c r="S132" s="34"/>
      <c r="T132" s="20"/>
      <c r="U132" s="20"/>
    </row>
    <row r="133" spans="3:21" s="39" customFormat="1" ht="12.75">
      <c r="C133" s="34"/>
      <c r="D133" s="34"/>
      <c r="E133" s="34"/>
      <c r="F133" s="34"/>
      <c r="G133" s="34"/>
      <c r="H133" s="34"/>
      <c r="I133" s="34"/>
      <c r="J133" s="34"/>
      <c r="K133" s="47"/>
      <c r="L133" s="34"/>
      <c r="M133" s="34"/>
      <c r="N133" s="34"/>
      <c r="O133" s="34"/>
      <c r="P133" s="34"/>
      <c r="Q133" s="34"/>
      <c r="R133" s="34"/>
      <c r="S133" s="34"/>
      <c r="T133" s="20"/>
      <c r="U133" s="20"/>
    </row>
    <row r="134" spans="3:21" s="39" customFormat="1" ht="12.75">
      <c r="C134" s="34"/>
      <c r="D134" s="34"/>
      <c r="E134" s="34"/>
      <c r="F134" s="34"/>
      <c r="G134" s="34"/>
      <c r="H134" s="34"/>
      <c r="I134" s="34"/>
      <c r="J134" s="34"/>
      <c r="K134" s="47"/>
      <c r="L134" s="34"/>
      <c r="M134" s="34"/>
      <c r="N134" s="34"/>
      <c r="O134" s="34"/>
      <c r="P134" s="34"/>
      <c r="Q134" s="34"/>
      <c r="R134" s="34"/>
      <c r="S134" s="34"/>
      <c r="T134" s="20"/>
      <c r="U134" s="20"/>
    </row>
    <row r="135" spans="3:21" s="39" customFormat="1" ht="12.75">
      <c r="C135" s="34"/>
      <c r="D135" s="34"/>
      <c r="E135" s="34"/>
      <c r="F135" s="34"/>
      <c r="G135" s="34"/>
      <c r="H135" s="34"/>
      <c r="I135" s="34"/>
      <c r="J135" s="34"/>
      <c r="K135" s="47"/>
      <c r="L135" s="34"/>
      <c r="M135" s="34"/>
      <c r="N135" s="34"/>
      <c r="O135" s="34"/>
      <c r="P135" s="34"/>
      <c r="Q135" s="34"/>
      <c r="R135" s="34"/>
      <c r="S135" s="34"/>
      <c r="T135" s="20"/>
      <c r="U135" s="20"/>
    </row>
    <row r="136" spans="3:21" s="39" customFormat="1" ht="12.75">
      <c r="C136" s="34"/>
      <c r="D136" s="34"/>
      <c r="E136" s="34"/>
      <c r="F136" s="34"/>
      <c r="G136" s="34"/>
      <c r="H136" s="34"/>
      <c r="I136" s="34"/>
      <c r="J136" s="34"/>
      <c r="K136" s="47"/>
      <c r="L136" s="34"/>
      <c r="M136" s="34"/>
      <c r="N136" s="34"/>
      <c r="O136" s="34"/>
      <c r="P136" s="34"/>
      <c r="Q136" s="34"/>
      <c r="R136" s="34"/>
      <c r="S136" s="34"/>
      <c r="T136" s="20"/>
      <c r="U136" s="20"/>
    </row>
    <row r="137" spans="3:21" s="39" customFormat="1" ht="12.75">
      <c r="C137" s="34"/>
      <c r="D137" s="34"/>
      <c r="E137" s="34"/>
      <c r="F137" s="34"/>
      <c r="G137" s="34"/>
      <c r="H137" s="34"/>
      <c r="I137" s="34"/>
      <c r="J137" s="34"/>
      <c r="K137" s="47"/>
      <c r="L137" s="34"/>
      <c r="M137" s="34"/>
      <c r="N137" s="34"/>
      <c r="O137" s="34"/>
      <c r="P137" s="34"/>
      <c r="Q137" s="34"/>
      <c r="R137" s="34"/>
      <c r="S137" s="34"/>
      <c r="T137" s="20"/>
      <c r="U137" s="20"/>
    </row>
    <row r="138" spans="3:21" s="39" customFormat="1" ht="12.75">
      <c r="C138" s="34"/>
      <c r="D138" s="34"/>
      <c r="E138" s="34"/>
      <c r="F138" s="34"/>
      <c r="G138" s="34"/>
      <c r="H138" s="34"/>
      <c r="I138" s="34"/>
      <c r="J138" s="34"/>
      <c r="K138" s="47"/>
      <c r="L138" s="34"/>
      <c r="M138" s="34"/>
      <c r="N138" s="34"/>
      <c r="O138" s="34"/>
      <c r="P138" s="34"/>
      <c r="Q138" s="34"/>
      <c r="R138" s="34"/>
      <c r="S138" s="34"/>
      <c r="T138" s="20"/>
      <c r="U138" s="20"/>
    </row>
    <row r="139" spans="3:21" s="39" customFormat="1" ht="12.75">
      <c r="C139" s="34"/>
      <c r="D139" s="34"/>
      <c r="E139" s="34"/>
      <c r="F139" s="34"/>
      <c r="G139" s="34"/>
      <c r="H139" s="34"/>
      <c r="I139" s="34"/>
      <c r="J139" s="34"/>
      <c r="K139" s="47"/>
      <c r="L139" s="34"/>
      <c r="M139" s="34"/>
      <c r="N139" s="34"/>
      <c r="O139" s="34"/>
      <c r="P139" s="34"/>
      <c r="Q139" s="34"/>
      <c r="R139" s="34"/>
      <c r="S139" s="34"/>
      <c r="T139" s="20"/>
      <c r="U139" s="20"/>
    </row>
    <row r="140" spans="3:21" s="39" customFormat="1" ht="12.75">
      <c r="C140" s="34"/>
      <c r="D140" s="34"/>
      <c r="E140" s="34"/>
      <c r="F140" s="34"/>
      <c r="G140" s="34"/>
      <c r="H140" s="34"/>
      <c r="I140" s="34"/>
      <c r="J140" s="34"/>
      <c r="K140" s="47"/>
      <c r="L140" s="34"/>
      <c r="M140" s="34"/>
      <c r="N140" s="34"/>
      <c r="O140" s="34"/>
      <c r="P140" s="34"/>
      <c r="Q140" s="34"/>
      <c r="R140" s="34"/>
      <c r="S140" s="34"/>
      <c r="T140" s="20"/>
      <c r="U140" s="20"/>
    </row>
    <row r="141" spans="3:21" s="39" customFormat="1" ht="12.75">
      <c r="C141" s="34"/>
      <c r="D141" s="34"/>
      <c r="E141" s="34"/>
      <c r="F141" s="34"/>
      <c r="G141" s="34"/>
      <c r="H141" s="34"/>
      <c r="I141" s="34"/>
      <c r="J141" s="34"/>
      <c r="K141" s="47"/>
      <c r="L141" s="34"/>
      <c r="M141" s="34"/>
      <c r="N141" s="34"/>
      <c r="O141" s="34"/>
      <c r="P141" s="34"/>
      <c r="Q141" s="34"/>
      <c r="R141" s="34"/>
      <c r="S141" s="34"/>
      <c r="T141" s="20"/>
      <c r="U141" s="20"/>
    </row>
    <row r="142" spans="3:21" s="39" customFormat="1" ht="12.75">
      <c r="C142" s="34"/>
      <c r="D142" s="34"/>
      <c r="E142" s="34"/>
      <c r="F142" s="34"/>
      <c r="G142" s="34"/>
      <c r="H142" s="34"/>
      <c r="I142" s="34"/>
      <c r="J142" s="34"/>
      <c r="K142" s="47"/>
      <c r="L142" s="34"/>
      <c r="M142" s="34"/>
      <c r="N142" s="34"/>
      <c r="O142" s="34"/>
      <c r="P142" s="34"/>
      <c r="Q142" s="34"/>
      <c r="R142" s="34"/>
      <c r="S142" s="34"/>
      <c r="T142" s="20"/>
      <c r="U142" s="20"/>
    </row>
    <row r="143" spans="3:21" s="39" customFormat="1" ht="12.75">
      <c r="C143" s="34"/>
      <c r="D143" s="34"/>
      <c r="E143" s="34"/>
      <c r="F143" s="34"/>
      <c r="G143" s="34"/>
      <c r="H143" s="34"/>
      <c r="I143" s="34"/>
      <c r="J143" s="34"/>
      <c r="K143" s="47"/>
      <c r="L143" s="34"/>
      <c r="M143" s="34"/>
      <c r="N143" s="34"/>
      <c r="O143" s="34"/>
      <c r="P143" s="34"/>
      <c r="Q143" s="34"/>
      <c r="R143" s="34"/>
      <c r="S143" s="34"/>
      <c r="T143" s="20"/>
      <c r="U143" s="20"/>
    </row>
    <row r="144" spans="3:21" s="39" customFormat="1" ht="12.75">
      <c r="C144" s="34"/>
      <c r="D144" s="34"/>
      <c r="E144" s="34"/>
      <c r="F144" s="34"/>
      <c r="G144" s="34"/>
      <c r="H144" s="34"/>
      <c r="I144" s="34"/>
      <c r="J144" s="34"/>
      <c r="K144" s="47"/>
      <c r="L144" s="34"/>
      <c r="M144" s="34"/>
      <c r="N144" s="34"/>
      <c r="O144" s="34"/>
      <c r="P144" s="34"/>
      <c r="Q144" s="34"/>
      <c r="R144" s="34"/>
      <c r="S144" s="34"/>
      <c r="T144" s="20"/>
      <c r="U144" s="20"/>
    </row>
    <row r="145" spans="3:21" s="39" customFormat="1" ht="12.75">
      <c r="C145" s="34"/>
      <c r="D145" s="34"/>
      <c r="E145" s="34"/>
      <c r="F145" s="34"/>
      <c r="G145" s="34"/>
      <c r="H145" s="34"/>
      <c r="I145" s="34"/>
      <c r="J145" s="34"/>
      <c r="K145" s="47"/>
      <c r="L145" s="34"/>
      <c r="M145" s="34"/>
      <c r="N145" s="34"/>
      <c r="O145" s="34"/>
      <c r="P145" s="34"/>
      <c r="Q145" s="34"/>
      <c r="R145" s="34"/>
      <c r="S145" s="34"/>
      <c r="T145" s="20"/>
      <c r="U145" s="20"/>
    </row>
    <row r="146" spans="3:21" s="39" customFormat="1" ht="12.75">
      <c r="C146" s="34"/>
      <c r="D146" s="34"/>
      <c r="E146" s="34"/>
      <c r="F146" s="34"/>
      <c r="G146" s="34"/>
      <c r="H146" s="34"/>
      <c r="I146" s="34"/>
      <c r="J146" s="34"/>
      <c r="K146" s="47"/>
      <c r="L146" s="34"/>
      <c r="M146" s="34"/>
      <c r="N146" s="34"/>
      <c r="O146" s="34"/>
      <c r="P146" s="34"/>
      <c r="Q146" s="34"/>
      <c r="R146" s="34"/>
      <c r="S146" s="34"/>
      <c r="T146" s="20"/>
      <c r="U146" s="20"/>
    </row>
    <row r="147" spans="3:21" s="39" customFormat="1" ht="12.75">
      <c r="C147" s="34"/>
      <c r="D147" s="34"/>
      <c r="E147" s="34"/>
      <c r="F147" s="34"/>
      <c r="G147" s="34"/>
      <c r="H147" s="34"/>
      <c r="I147" s="34"/>
      <c r="J147" s="34"/>
      <c r="K147" s="47"/>
      <c r="L147" s="34"/>
      <c r="M147" s="34"/>
      <c r="N147" s="34"/>
      <c r="O147" s="34"/>
      <c r="P147" s="34"/>
      <c r="Q147" s="34"/>
      <c r="R147" s="34"/>
      <c r="S147" s="34"/>
      <c r="T147" s="20"/>
      <c r="U147" s="20"/>
    </row>
    <row r="148" spans="3:21" s="39" customFormat="1" ht="12.75">
      <c r="C148" s="34"/>
      <c r="D148" s="34"/>
      <c r="E148" s="34"/>
      <c r="F148" s="34"/>
      <c r="G148" s="34"/>
      <c r="H148" s="34"/>
      <c r="I148" s="34"/>
      <c r="J148" s="34"/>
      <c r="K148" s="47"/>
      <c r="L148" s="34"/>
      <c r="M148" s="34"/>
      <c r="N148" s="34"/>
      <c r="O148" s="34"/>
      <c r="P148" s="34"/>
      <c r="Q148" s="34"/>
      <c r="R148" s="34"/>
      <c r="S148" s="34"/>
      <c r="T148" s="20"/>
      <c r="U148" s="20"/>
    </row>
    <row r="149" spans="3:21" s="39" customFormat="1" ht="12.75">
      <c r="C149" s="34"/>
      <c r="D149" s="34"/>
      <c r="E149" s="34"/>
      <c r="F149" s="34"/>
      <c r="G149" s="34"/>
      <c r="H149" s="34"/>
      <c r="I149" s="34"/>
      <c r="J149" s="34"/>
      <c r="K149" s="47"/>
      <c r="L149" s="34"/>
      <c r="M149" s="34"/>
      <c r="N149" s="34"/>
      <c r="O149" s="34"/>
      <c r="P149" s="34"/>
      <c r="Q149" s="34"/>
      <c r="R149" s="34"/>
      <c r="S149" s="34"/>
      <c r="T149" s="20"/>
      <c r="U149" s="20"/>
    </row>
    <row r="150" spans="3:21" s="39" customFormat="1" ht="12.75">
      <c r="C150" s="34"/>
      <c r="D150" s="34"/>
      <c r="E150" s="34"/>
      <c r="F150" s="34"/>
      <c r="G150" s="34"/>
      <c r="H150" s="34"/>
      <c r="I150" s="34"/>
      <c r="J150" s="34"/>
      <c r="K150" s="47"/>
      <c r="L150" s="34"/>
      <c r="M150" s="34"/>
      <c r="N150" s="34"/>
      <c r="O150" s="34"/>
      <c r="P150" s="34"/>
      <c r="Q150" s="34"/>
      <c r="R150" s="34"/>
      <c r="S150" s="34"/>
      <c r="T150" s="20"/>
      <c r="U150" s="20"/>
    </row>
    <row r="151" spans="3:21" s="39" customFormat="1" ht="12.75">
      <c r="C151" s="34"/>
      <c r="D151" s="34"/>
      <c r="E151" s="34"/>
      <c r="F151" s="34"/>
      <c r="G151" s="34"/>
      <c r="H151" s="34"/>
      <c r="I151" s="34"/>
      <c r="J151" s="34"/>
      <c r="K151" s="47"/>
      <c r="L151" s="34"/>
      <c r="M151" s="34"/>
      <c r="N151" s="34"/>
      <c r="O151" s="34"/>
      <c r="P151" s="34"/>
      <c r="Q151" s="34"/>
      <c r="R151" s="34"/>
      <c r="S151" s="34"/>
      <c r="T151" s="20"/>
      <c r="U151" s="20"/>
    </row>
    <row r="152" spans="3:21" s="39" customFormat="1" ht="12.75">
      <c r="C152" s="34"/>
      <c r="D152" s="34"/>
      <c r="E152" s="34"/>
      <c r="F152" s="34"/>
      <c r="G152" s="34"/>
      <c r="H152" s="34"/>
      <c r="I152" s="34"/>
      <c r="J152" s="34"/>
      <c r="K152" s="47"/>
      <c r="L152" s="34"/>
      <c r="M152" s="34"/>
      <c r="N152" s="34"/>
      <c r="O152" s="34"/>
      <c r="P152" s="34"/>
      <c r="Q152" s="34"/>
      <c r="R152" s="34"/>
      <c r="S152" s="34"/>
      <c r="T152" s="20"/>
      <c r="U152" s="20"/>
    </row>
    <row r="153" spans="3:19" s="39" customFormat="1" ht="12.75">
      <c r="C153" s="34"/>
      <c r="D153" s="34"/>
      <c r="E153" s="34"/>
      <c r="F153" s="34"/>
      <c r="G153" s="34"/>
      <c r="H153" s="34"/>
      <c r="I153" s="34"/>
      <c r="J153" s="34"/>
      <c r="K153" s="47"/>
      <c r="L153" s="34"/>
      <c r="M153" s="34"/>
      <c r="N153" s="34"/>
      <c r="O153" s="34"/>
      <c r="P153" s="34"/>
      <c r="Q153" s="34"/>
      <c r="R153" s="34"/>
      <c r="S153" s="34"/>
    </row>
    <row r="154" spans="3:19" s="39" customFormat="1" ht="12.75">
      <c r="C154" s="34"/>
      <c r="D154" s="34"/>
      <c r="E154" s="34"/>
      <c r="F154" s="34"/>
      <c r="G154" s="34"/>
      <c r="H154" s="34"/>
      <c r="I154" s="34"/>
      <c r="J154" s="34"/>
      <c r="K154" s="47"/>
      <c r="L154" s="34"/>
      <c r="M154" s="34"/>
      <c r="N154" s="34"/>
      <c r="O154" s="34"/>
      <c r="P154" s="34"/>
      <c r="Q154" s="34"/>
      <c r="R154" s="34"/>
      <c r="S154" s="34"/>
    </row>
    <row r="155" spans="3:19" s="39" customFormat="1" ht="12.75">
      <c r="C155" s="34"/>
      <c r="D155" s="34"/>
      <c r="E155" s="34"/>
      <c r="F155" s="34"/>
      <c r="G155" s="34"/>
      <c r="H155" s="34"/>
      <c r="I155" s="34"/>
      <c r="J155" s="34"/>
      <c r="K155" s="47"/>
      <c r="L155" s="34"/>
      <c r="M155" s="34"/>
      <c r="N155" s="34"/>
      <c r="O155" s="34"/>
      <c r="P155" s="34"/>
      <c r="Q155" s="34"/>
      <c r="R155" s="34"/>
      <c r="S155" s="34"/>
    </row>
    <row r="156" spans="3:19" s="39" customFormat="1" ht="12.75">
      <c r="C156" s="34"/>
      <c r="D156" s="34"/>
      <c r="E156" s="34"/>
      <c r="F156" s="34"/>
      <c r="G156" s="34"/>
      <c r="H156" s="34"/>
      <c r="I156" s="34"/>
      <c r="J156" s="34"/>
      <c r="K156" s="47"/>
      <c r="L156" s="34"/>
      <c r="M156" s="34"/>
      <c r="N156" s="34"/>
      <c r="O156" s="34"/>
      <c r="P156" s="34"/>
      <c r="Q156" s="34"/>
      <c r="R156" s="34"/>
      <c r="S156" s="34"/>
    </row>
    <row r="157" spans="3:19" s="39" customFormat="1" ht="12.75">
      <c r="C157" s="34"/>
      <c r="D157" s="34"/>
      <c r="E157" s="34"/>
      <c r="F157" s="34"/>
      <c r="G157" s="34"/>
      <c r="H157" s="34"/>
      <c r="I157" s="34"/>
      <c r="J157" s="34"/>
      <c r="K157" s="47"/>
      <c r="L157" s="34"/>
      <c r="M157" s="34"/>
      <c r="N157" s="34"/>
      <c r="O157" s="34"/>
      <c r="P157" s="34"/>
      <c r="Q157" s="34"/>
      <c r="R157" s="34"/>
      <c r="S157" s="34"/>
    </row>
    <row r="158" spans="3:19" s="39" customFormat="1" ht="12.75">
      <c r="C158" s="34"/>
      <c r="D158" s="34"/>
      <c r="E158" s="34"/>
      <c r="F158" s="34"/>
      <c r="G158" s="34"/>
      <c r="H158" s="34"/>
      <c r="I158" s="34"/>
      <c r="J158" s="34"/>
      <c r="K158" s="47"/>
      <c r="L158" s="34"/>
      <c r="M158" s="34"/>
      <c r="N158" s="34"/>
      <c r="O158" s="34"/>
      <c r="P158" s="34"/>
      <c r="Q158" s="34"/>
      <c r="R158" s="34"/>
      <c r="S158" s="34"/>
    </row>
    <row r="159" spans="3:19" s="39" customFormat="1" ht="12.75">
      <c r="C159" s="34"/>
      <c r="D159" s="34"/>
      <c r="E159" s="34"/>
      <c r="F159" s="34"/>
      <c r="G159" s="34"/>
      <c r="H159" s="34"/>
      <c r="I159" s="34"/>
      <c r="J159" s="34"/>
      <c r="K159" s="47"/>
      <c r="L159" s="34"/>
      <c r="M159" s="34"/>
      <c r="N159" s="34"/>
      <c r="O159" s="34"/>
      <c r="P159" s="34"/>
      <c r="Q159" s="34"/>
      <c r="R159" s="34"/>
      <c r="S159" s="34"/>
    </row>
    <row r="160" spans="3:19" s="39" customFormat="1" ht="12.75">
      <c r="C160" s="34"/>
      <c r="D160" s="34"/>
      <c r="E160" s="34"/>
      <c r="F160" s="34"/>
      <c r="G160" s="34"/>
      <c r="H160" s="34"/>
      <c r="I160" s="34"/>
      <c r="J160" s="34"/>
      <c r="K160" s="47"/>
      <c r="L160" s="34"/>
      <c r="M160" s="34"/>
      <c r="N160" s="34"/>
      <c r="O160" s="34"/>
      <c r="P160" s="34"/>
      <c r="Q160" s="34"/>
      <c r="R160" s="34"/>
      <c r="S160" s="34"/>
    </row>
    <row r="161" spans="3:19" s="39" customFormat="1" ht="12.75">
      <c r="C161" s="34"/>
      <c r="D161" s="34"/>
      <c r="E161" s="34"/>
      <c r="F161" s="34"/>
      <c r="G161" s="34"/>
      <c r="H161" s="34"/>
      <c r="I161" s="34"/>
      <c r="J161" s="34"/>
      <c r="K161" s="47"/>
      <c r="L161" s="34"/>
      <c r="M161" s="34"/>
      <c r="N161" s="34"/>
      <c r="O161" s="34"/>
      <c r="P161" s="34"/>
      <c r="Q161" s="34"/>
      <c r="R161" s="34"/>
      <c r="S161" s="34"/>
    </row>
    <row r="162" spans="3:19" s="39" customFormat="1" ht="12.75">
      <c r="C162" s="34"/>
      <c r="D162" s="34"/>
      <c r="E162" s="34"/>
      <c r="F162" s="34"/>
      <c r="G162" s="34"/>
      <c r="H162" s="34"/>
      <c r="I162" s="34"/>
      <c r="J162" s="34"/>
      <c r="K162" s="47"/>
      <c r="L162" s="34"/>
      <c r="M162" s="34"/>
      <c r="N162" s="34"/>
      <c r="O162" s="34"/>
      <c r="P162" s="34"/>
      <c r="Q162" s="34"/>
      <c r="R162" s="34"/>
      <c r="S162" s="34"/>
    </row>
    <row r="163" spans="3:19" s="39" customFormat="1" ht="12.75">
      <c r="C163" s="34"/>
      <c r="D163" s="34"/>
      <c r="E163" s="34"/>
      <c r="F163" s="34"/>
      <c r="G163" s="34"/>
      <c r="H163" s="34"/>
      <c r="I163" s="34"/>
      <c r="J163" s="34"/>
      <c r="K163" s="47"/>
      <c r="L163" s="34"/>
      <c r="M163" s="34"/>
      <c r="N163" s="34"/>
      <c r="O163" s="34"/>
      <c r="P163" s="34"/>
      <c r="Q163" s="34"/>
      <c r="R163" s="34"/>
      <c r="S163" s="34"/>
    </row>
    <row r="164" spans="3:19" s="39" customFormat="1" ht="12.75">
      <c r="C164" s="34"/>
      <c r="D164" s="34"/>
      <c r="E164" s="34"/>
      <c r="F164" s="34"/>
      <c r="G164" s="34"/>
      <c r="H164" s="34"/>
      <c r="I164" s="34"/>
      <c r="J164" s="34"/>
      <c r="K164" s="47"/>
      <c r="L164" s="34"/>
      <c r="M164" s="34"/>
      <c r="N164" s="34"/>
      <c r="O164" s="34"/>
      <c r="P164" s="34"/>
      <c r="Q164" s="34"/>
      <c r="R164" s="34"/>
      <c r="S164" s="34"/>
    </row>
    <row r="165" spans="3:19" s="39" customFormat="1" ht="12.75">
      <c r="C165" s="34"/>
      <c r="D165" s="34"/>
      <c r="E165" s="34"/>
      <c r="F165" s="34"/>
      <c r="G165" s="34"/>
      <c r="H165" s="34"/>
      <c r="I165" s="34"/>
      <c r="J165" s="34"/>
      <c r="K165" s="47"/>
      <c r="L165" s="34"/>
      <c r="M165" s="34"/>
      <c r="N165" s="34"/>
      <c r="O165" s="34"/>
      <c r="P165" s="34"/>
      <c r="Q165" s="34"/>
      <c r="R165" s="34"/>
      <c r="S165" s="34"/>
    </row>
    <row r="166" spans="3:19" s="39" customFormat="1" ht="12.75">
      <c r="C166" s="34"/>
      <c r="D166" s="34"/>
      <c r="E166" s="34"/>
      <c r="F166" s="34"/>
      <c r="G166" s="34"/>
      <c r="H166" s="34"/>
      <c r="I166" s="34"/>
      <c r="J166" s="34"/>
      <c r="K166" s="47"/>
      <c r="L166" s="34"/>
      <c r="M166" s="34"/>
      <c r="N166" s="34"/>
      <c r="O166" s="34"/>
      <c r="P166" s="34"/>
      <c r="Q166" s="34"/>
      <c r="R166" s="34"/>
      <c r="S166" s="34"/>
    </row>
    <row r="167" spans="3:19" s="39" customFormat="1" ht="12.75">
      <c r="C167" s="34"/>
      <c r="D167" s="34"/>
      <c r="E167" s="34"/>
      <c r="F167" s="34"/>
      <c r="G167" s="34"/>
      <c r="H167" s="34"/>
      <c r="I167" s="34"/>
      <c r="J167" s="34"/>
      <c r="K167" s="47"/>
      <c r="L167" s="34"/>
      <c r="M167" s="34"/>
      <c r="N167" s="34"/>
      <c r="O167" s="34"/>
      <c r="P167" s="34"/>
      <c r="Q167" s="34"/>
      <c r="R167" s="34"/>
      <c r="S167" s="34"/>
    </row>
    <row r="168" spans="3:19" s="39" customFormat="1" ht="12.75">
      <c r="C168" s="34"/>
      <c r="D168" s="34"/>
      <c r="E168" s="34"/>
      <c r="F168" s="34"/>
      <c r="G168" s="34"/>
      <c r="H168" s="34"/>
      <c r="I168" s="34"/>
      <c r="J168" s="34"/>
      <c r="K168" s="47"/>
      <c r="L168" s="34"/>
      <c r="M168" s="34"/>
      <c r="N168" s="34"/>
      <c r="O168" s="34"/>
      <c r="P168" s="34"/>
      <c r="Q168" s="34"/>
      <c r="R168" s="34"/>
      <c r="S168" s="34"/>
    </row>
    <row r="169" spans="3:19" s="39" customFormat="1" ht="12.75">
      <c r="C169" s="34"/>
      <c r="D169" s="34"/>
      <c r="E169" s="34"/>
      <c r="F169" s="34"/>
      <c r="G169" s="34"/>
      <c r="H169" s="34"/>
      <c r="I169" s="34"/>
      <c r="J169" s="34"/>
      <c r="K169" s="47"/>
      <c r="L169" s="34"/>
      <c r="M169" s="34"/>
      <c r="N169" s="34"/>
      <c r="O169" s="34"/>
      <c r="P169" s="34"/>
      <c r="Q169" s="34"/>
      <c r="R169" s="34"/>
      <c r="S169" s="34"/>
    </row>
    <row r="170" spans="3:19" s="39" customFormat="1" ht="12.75">
      <c r="C170" s="34"/>
      <c r="D170" s="34"/>
      <c r="E170" s="34"/>
      <c r="F170" s="34"/>
      <c r="G170" s="34"/>
      <c r="H170" s="34"/>
      <c r="I170" s="34"/>
      <c r="J170" s="34"/>
      <c r="K170" s="47"/>
      <c r="L170" s="34"/>
      <c r="M170" s="34"/>
      <c r="N170" s="34"/>
      <c r="O170" s="34"/>
      <c r="P170" s="34"/>
      <c r="Q170" s="34"/>
      <c r="R170" s="34"/>
      <c r="S170" s="34"/>
    </row>
    <row r="171" spans="3:19" s="39" customFormat="1" ht="12.75">
      <c r="C171" s="34"/>
      <c r="D171" s="34"/>
      <c r="E171" s="34"/>
      <c r="F171" s="34"/>
      <c r="G171" s="34"/>
      <c r="H171" s="34"/>
      <c r="I171" s="34"/>
      <c r="J171" s="34"/>
      <c r="K171" s="47"/>
      <c r="L171" s="34"/>
      <c r="M171" s="34"/>
      <c r="N171" s="34"/>
      <c r="O171" s="34"/>
      <c r="P171" s="34"/>
      <c r="Q171" s="34"/>
      <c r="R171" s="34"/>
      <c r="S171" s="34"/>
    </row>
    <row r="172" spans="3:19" s="39" customFormat="1" ht="12.75">
      <c r="C172" s="34"/>
      <c r="D172" s="34"/>
      <c r="E172" s="34"/>
      <c r="F172" s="34"/>
      <c r="G172" s="34"/>
      <c r="H172" s="34"/>
      <c r="I172" s="34"/>
      <c r="J172" s="34"/>
      <c r="K172" s="47"/>
      <c r="L172" s="34"/>
      <c r="M172" s="34"/>
      <c r="N172" s="34"/>
      <c r="O172" s="34"/>
      <c r="P172" s="34"/>
      <c r="Q172" s="34"/>
      <c r="R172" s="34"/>
      <c r="S172" s="34"/>
    </row>
    <row r="173" spans="3:19" s="39" customFormat="1" ht="12.75">
      <c r="C173" s="34"/>
      <c r="D173" s="34"/>
      <c r="E173" s="34"/>
      <c r="F173" s="34"/>
      <c r="G173" s="34"/>
      <c r="H173" s="34"/>
      <c r="I173" s="34"/>
      <c r="J173" s="34"/>
      <c r="K173" s="47"/>
      <c r="L173" s="34"/>
      <c r="M173" s="34"/>
      <c r="N173" s="34"/>
      <c r="O173" s="34"/>
      <c r="P173" s="34"/>
      <c r="Q173" s="34"/>
      <c r="R173" s="34"/>
      <c r="S173" s="34"/>
    </row>
    <row r="174" spans="3:19" s="39" customFormat="1" ht="12.75">
      <c r="C174" s="34"/>
      <c r="D174" s="34"/>
      <c r="E174" s="34"/>
      <c r="F174" s="34"/>
      <c r="G174" s="34"/>
      <c r="H174" s="34"/>
      <c r="I174" s="34"/>
      <c r="J174" s="34"/>
      <c r="K174" s="47"/>
      <c r="L174" s="34"/>
      <c r="M174" s="34"/>
      <c r="N174" s="34"/>
      <c r="O174" s="34"/>
      <c r="P174" s="34"/>
      <c r="Q174" s="34"/>
      <c r="R174" s="34"/>
      <c r="S174" s="34"/>
    </row>
  </sheetData>
  <sheetProtection/>
  <mergeCells count="38">
    <mergeCell ref="A1:B1"/>
    <mergeCell ref="A2:B2"/>
    <mergeCell ref="C99:C105"/>
    <mergeCell ref="C107:C113"/>
    <mergeCell ref="C75:C81"/>
    <mergeCell ref="C83:C89"/>
    <mergeCell ref="C91:C97"/>
    <mergeCell ref="C11:C17"/>
    <mergeCell ref="C19:C25"/>
    <mergeCell ref="C27:C33"/>
    <mergeCell ref="L123:R123"/>
    <mergeCell ref="M124:R124"/>
    <mergeCell ref="G124:K124"/>
    <mergeCell ref="N122:Q122"/>
    <mergeCell ref="B124:C124"/>
    <mergeCell ref="C35:C41"/>
    <mergeCell ref="C43:C49"/>
    <mergeCell ref="C51:C57"/>
    <mergeCell ref="C59:C65"/>
    <mergeCell ref="P5:R5"/>
    <mergeCell ref="A3:R3"/>
    <mergeCell ref="A4:R4"/>
    <mergeCell ref="A6:A8"/>
    <mergeCell ref="B6:B8"/>
    <mergeCell ref="D6:I6"/>
    <mergeCell ref="J6:J8"/>
    <mergeCell ref="C6:C8"/>
    <mergeCell ref="K6:Q6"/>
    <mergeCell ref="B130:C130"/>
    <mergeCell ref="R6:R8"/>
    <mergeCell ref="D7:D8"/>
    <mergeCell ref="E7:F7"/>
    <mergeCell ref="G7:I7"/>
    <mergeCell ref="K7:K8"/>
    <mergeCell ref="L7:L8"/>
    <mergeCell ref="M7:M8"/>
    <mergeCell ref="N7:Q7"/>
    <mergeCell ref="C67:C73"/>
  </mergeCells>
  <printOptions horizontalCentered="1"/>
  <pageMargins left="0" right="0" top="0.5" bottom="0" header="0.25" footer="0.5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8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8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lienlt04</dc:creator>
  <cp:keywords/>
  <dc:description/>
  <cp:lastModifiedBy>Admin</cp:lastModifiedBy>
  <cp:lastPrinted>2013-07-04T07:35:21Z</cp:lastPrinted>
  <dcterms:created xsi:type="dcterms:W3CDTF">2012-09-06T03:21:37Z</dcterms:created>
  <dcterms:modified xsi:type="dcterms:W3CDTF">2013-07-30T09:45:17Z</dcterms:modified>
  <cp:category/>
  <cp:version/>
  <cp:contentType/>
  <cp:contentStatus/>
</cp:coreProperties>
</file>