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drawings/drawing8.xml" ContentType="application/vnd.openxmlformats-officedocument.drawing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515" windowHeight="9060" firstSheet="1" activeTab="1"/>
  </bookViews>
  <sheets>
    <sheet name="Dang Ky lam GTNT" sheetId="1" state="hidden" r:id="rId1"/>
    <sheet name="26.9.2013" sheetId="2" r:id="rId2"/>
    <sheet name="19.9.2013 (2)" sheetId="3" state="hidden" r:id="rId3"/>
    <sheet name="19.9.2013" sheetId="4" state="hidden" r:id="rId4"/>
    <sheet name="12.9.2013" sheetId="5" state="hidden" r:id="rId5"/>
    <sheet name="05.9.2013" sheetId="6" state="hidden" r:id="rId6"/>
    <sheet name="29.8.2013 (2)" sheetId="7" state="hidden" r:id="rId7"/>
    <sheet name="29.8.2013" sheetId="8" state="hidden" r:id="rId8"/>
    <sheet name="22.8.2013" sheetId="9" state="hidden" r:id="rId9"/>
    <sheet name="15.8.2013" sheetId="10" state="hidden" r:id="rId10"/>
    <sheet name="08.8.13" sheetId="11" state="hidden" r:id="rId11"/>
    <sheet name="01.8.2013" sheetId="12" state="hidden" r:id="rId12"/>
    <sheet name="31.07" sheetId="13" state="hidden" r:id="rId13"/>
    <sheet name="25.7.2013" sheetId="14" state="hidden" r:id="rId14"/>
    <sheet name="18.7.2013" sheetId="15" state="hidden" r:id="rId15"/>
    <sheet name="11.7.2013" sheetId="16" state="hidden" r:id="rId16"/>
    <sheet name="04.7.2013" sheetId="17" state="hidden" r:id="rId17"/>
    <sheet name="5 thang" sheetId="18" state="hidden" r:id="rId18"/>
    <sheet name="xx" sheetId="19" state="hidden" r:id="rId19"/>
    <sheet name="22.6.2013" sheetId="20" state="hidden" r:id="rId20"/>
    <sheet name="LH" sheetId="21" state="hidden" r:id="rId21"/>
    <sheet name="HS" sheetId="22" state="hidden" r:id="rId22"/>
    <sheet name="VQ" sheetId="23" state="hidden" r:id="rId23"/>
    <sheet name="DT" sheetId="24" state="hidden" r:id="rId24"/>
    <sheet name="HK" sheetId="25" state="hidden" r:id="rId25"/>
    <sheet name="CL" sheetId="26" state="hidden" r:id="rId26"/>
    <sheet name="CX" sheetId="27" state="hidden" r:id="rId27"/>
    <sheet name="TH" sheetId="28" state="hidden" r:id="rId28"/>
    <sheet name="NX" sheetId="29" state="hidden" r:id="rId29"/>
    <sheet name="KA" sheetId="30" state="hidden" r:id="rId30"/>
    <sheet name="TXHL" sheetId="31" state="hidden" r:id="rId31"/>
    <sheet name="TPHT" sheetId="32" state="hidden" r:id="rId32"/>
  </sheets>
  <definedNames>
    <definedName name="_xlnm.Print_Area" localSheetId="11">'01.8.2013'!$A$1:$AG$21</definedName>
    <definedName name="_xlnm.Print_Area" localSheetId="16">'04.7.2013'!$A$1:$Z$25</definedName>
    <definedName name="_xlnm.Print_Area" localSheetId="5">'05.9.2013'!$A$1:$T$21</definedName>
    <definedName name="_xlnm.Print_Area" localSheetId="10">'08.8.13'!$A$1:$U$21</definedName>
    <definedName name="_xlnm.Print_Area" localSheetId="15">'11.7.2013'!$A$1:$Z$25</definedName>
    <definedName name="_xlnm.Print_Area" localSheetId="4">'12.9.2013'!$A$1:$T$21</definedName>
    <definedName name="_xlnm.Print_Area" localSheetId="9">'15.8.2013'!$A$1:$T$21</definedName>
    <definedName name="_xlnm.Print_Area" localSheetId="14">'18.7.2013'!$A$1:$Z$25</definedName>
    <definedName name="_xlnm.Print_Area" localSheetId="3">'19.9.2013'!$A$1:$T$21</definedName>
    <definedName name="_xlnm.Print_Area" localSheetId="2">'19.9.2013 (2)'!$A$1:$T$21</definedName>
    <definedName name="_xlnm.Print_Area" localSheetId="8">'22.8.2013'!$A$1:$T$21</definedName>
    <definedName name="_xlnm.Print_Area" localSheetId="13">'25.7.2013'!$A$1:$Z$25</definedName>
    <definedName name="_xlnm.Print_Area" localSheetId="1">'26.9.2013'!$A$1:$T$21</definedName>
    <definedName name="_xlnm.Print_Area" localSheetId="7">'29.8.2013'!$A$1:$T$21</definedName>
    <definedName name="_xlnm.Print_Area" localSheetId="6">'29.8.2013 (2)'!$A$1:$T$21</definedName>
    <definedName name="_xlnm.Print_Area" localSheetId="12">'31.07'!$A$1:$AF$21</definedName>
    <definedName name="_xlnm.Print_Area" localSheetId="17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<sst xmlns="http://schemas.openxmlformats.org/spreadsheetml/2006/main" count="1855" uniqueCount="372">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</sst>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39" t="s">
        <v>15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9"/>
      <c r="S1" s="9"/>
    </row>
    <row r="2" spans="1:19" s="5" customFormat="1" ht="22.5" customHeight="1">
      <c r="A2" s="840" t="s">
        <v>16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10"/>
      <c r="S2" s="10"/>
    </row>
    <row r="3" spans="1:18" s="3" customFormat="1" ht="46.5" customHeight="1">
      <c r="A3" s="844" t="s">
        <v>0</v>
      </c>
      <c r="B3" s="838" t="s">
        <v>1</v>
      </c>
      <c r="C3" s="838" t="s">
        <v>25</v>
      </c>
      <c r="D3" s="838"/>
      <c r="E3" s="838"/>
      <c r="F3" s="838"/>
      <c r="G3" s="833" t="s">
        <v>26</v>
      </c>
      <c r="H3" s="834"/>
      <c r="I3" s="834"/>
      <c r="J3" s="834"/>
      <c r="K3" s="834"/>
      <c r="L3" s="838" t="s">
        <v>22</v>
      </c>
      <c r="M3" s="838"/>
      <c r="N3" s="838"/>
      <c r="O3" s="838"/>
      <c r="P3" s="838" t="s">
        <v>34</v>
      </c>
      <c r="Q3" s="844" t="s">
        <v>14</v>
      </c>
      <c r="R3" s="7"/>
    </row>
    <row r="4" spans="1:19" s="3" customFormat="1" ht="14.25" customHeight="1">
      <c r="A4" s="844"/>
      <c r="B4" s="838"/>
      <c r="C4" s="838" t="s">
        <v>20</v>
      </c>
      <c r="D4" s="832" t="s">
        <v>21</v>
      </c>
      <c r="E4" s="832"/>
      <c r="F4" s="832"/>
      <c r="G4" s="838" t="s">
        <v>20</v>
      </c>
      <c r="H4" s="835" t="s">
        <v>21</v>
      </c>
      <c r="I4" s="836"/>
      <c r="J4" s="836"/>
      <c r="K4" s="837"/>
      <c r="L4" s="838" t="s">
        <v>20</v>
      </c>
      <c r="M4" s="832" t="s">
        <v>21</v>
      </c>
      <c r="N4" s="832"/>
      <c r="O4" s="832"/>
      <c r="P4" s="838"/>
      <c r="Q4" s="844"/>
      <c r="R4" s="6"/>
      <c r="S4" s="4"/>
    </row>
    <row r="5" spans="1:19" s="3" customFormat="1" ht="60" customHeight="1">
      <c r="A5" s="844"/>
      <c r="B5" s="838"/>
      <c r="C5" s="838"/>
      <c r="D5" s="8" t="s">
        <v>17</v>
      </c>
      <c r="E5" s="8" t="s">
        <v>18</v>
      </c>
      <c r="F5" s="8" t="s">
        <v>19</v>
      </c>
      <c r="G5" s="838"/>
      <c r="H5" s="8" t="s">
        <v>17</v>
      </c>
      <c r="I5" s="8" t="s">
        <v>18</v>
      </c>
      <c r="J5" s="8" t="s">
        <v>19</v>
      </c>
      <c r="K5" s="8" t="s">
        <v>32</v>
      </c>
      <c r="L5" s="838"/>
      <c r="M5" s="8" t="s">
        <v>17</v>
      </c>
      <c r="N5" s="8" t="s">
        <v>18</v>
      </c>
      <c r="O5" s="8" t="s">
        <v>19</v>
      </c>
      <c r="P5" s="838"/>
      <c r="Q5" s="844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41" t="s">
        <v>23</v>
      </c>
      <c r="B18" s="842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43" t="s">
        <v>24</v>
      </c>
      <c r="P19" s="843"/>
      <c r="Q19" s="843"/>
    </row>
  </sheetData>
  <sheetProtection/>
  <mergeCells count="17"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  <mergeCell ref="D4:F4"/>
    <mergeCell ref="G3:K3"/>
    <mergeCell ref="H4:K4"/>
    <mergeCell ref="P3:P5"/>
    <mergeCell ref="L3:O3"/>
    <mergeCell ref="L4:L5"/>
    <mergeCell ref="M4:O4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331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1.448</v>
      </c>
      <c r="N18" s="798">
        <f>0.43+0.22+0.03</f>
        <v>0.68</v>
      </c>
      <c r="O18" s="800">
        <f>+TXHL!U8</f>
        <v>0</v>
      </c>
      <c r="P18" s="798">
        <f>+TXHL!V8</f>
        <v>0.768</v>
      </c>
      <c r="Q18" s="800"/>
      <c r="R18" s="699">
        <f>+TXHL!X8+31</f>
        <v>66</v>
      </c>
      <c r="S18" s="704">
        <f t="shared" si="0"/>
        <v>0.5569230769230769</v>
      </c>
      <c r="T18" s="701" t="s">
        <v>334</v>
      </c>
      <c r="U18" s="757">
        <v>2.77</v>
      </c>
      <c r="V18" s="646">
        <f t="shared" si="3"/>
        <v>4.218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444.072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97.557</v>
      </c>
      <c r="Q20" s="481">
        <f t="shared" si="5"/>
        <v>1.3</v>
      </c>
      <c r="R20" s="654">
        <f t="shared" si="5"/>
        <v>60308.590000000004</v>
      </c>
      <c r="S20" s="655">
        <f t="shared" si="0"/>
        <v>0.5943402287035847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517.652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>
        <f>+M20+U20</f>
        <v>517.652</v>
      </c>
    </row>
    <row r="22" spans="2:22" ht="15">
      <c r="B22" s="162"/>
      <c r="O22" s="36"/>
      <c r="R22" s="165"/>
      <c r="S22" s="166"/>
      <c r="V22" s="793">
        <f>+V21-2.44</f>
        <v>515.212</v>
      </c>
    </row>
    <row r="23" spans="2:19" ht="15">
      <c r="B23" s="659"/>
      <c r="G23" s="167"/>
      <c r="M23" s="768">
        <f>+M20-395.625</f>
        <v>48.447</v>
      </c>
      <c r="R23" s="769">
        <f>+R20-55721</f>
        <v>4587.590000000004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330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563">
        <f t="shared" si="0"/>
        <v>0.5569230769230769</v>
      </c>
      <c r="T18" s="476" t="s">
        <v>322</v>
      </c>
      <c r="U18" s="757">
        <v>2</v>
      </c>
      <c r="V18" s="646">
        <f t="shared" si="3"/>
        <v>3.448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870" t="s">
        <v>23</v>
      </c>
      <c r="B20" s="871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395.62499999999994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88.92</v>
      </c>
      <c r="Q20" s="481">
        <f t="shared" si="5"/>
        <v>1.3</v>
      </c>
      <c r="R20" s="654">
        <f t="shared" si="5"/>
        <v>55721.03</v>
      </c>
      <c r="S20" s="655">
        <f t="shared" si="0"/>
        <v>0.52949938969549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448.275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G4:L4"/>
    <mergeCell ref="M4:R4"/>
    <mergeCell ref="V4:V6"/>
    <mergeCell ref="C5:C6"/>
    <mergeCell ref="D5:F5"/>
    <mergeCell ref="G5:G6"/>
    <mergeCell ref="H5:K5"/>
    <mergeCell ref="L5:L6"/>
    <mergeCell ref="N5:Q5"/>
    <mergeCell ref="R5:R6"/>
    <mergeCell ref="A20:B20"/>
    <mergeCell ref="B21:T21"/>
    <mergeCell ref="M5:M6"/>
    <mergeCell ref="S4:S6"/>
    <mergeCell ref="T4:T6"/>
    <mergeCell ref="U4:U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324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327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4"/>
        <v>0</v>
      </c>
      <c r="V18" s="471">
        <f t="shared" si="5"/>
        <v>0</v>
      </c>
      <c r="W18" s="471">
        <f t="shared" si="6"/>
        <v>0</v>
      </c>
      <c r="X18" s="471">
        <f t="shared" si="7"/>
        <v>31</v>
      </c>
      <c r="Y18" s="608">
        <f t="shared" si="8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9"/>
        <v>0.5569230769230769</v>
      </c>
      <c r="AF18" s="476" t="s">
        <v>322</v>
      </c>
      <c r="AG18" s="757">
        <v>2</v>
      </c>
      <c r="AH18" s="646">
        <f t="shared" si="10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870" t="s">
        <v>23</v>
      </c>
      <c r="B20" s="871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146.965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32.672</v>
      </c>
      <c r="W20" s="481">
        <f t="shared" si="13"/>
        <v>0.8</v>
      </c>
      <c r="X20" s="654">
        <f t="shared" si="13"/>
        <v>21260.988</v>
      </c>
      <c r="Y20" s="481">
        <f t="shared" si="12"/>
        <v>380.787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88.62</v>
      </c>
      <c r="AC20" s="481">
        <f t="shared" si="12"/>
        <v>1.3</v>
      </c>
      <c r="AD20" s="654">
        <f t="shared" si="12"/>
        <v>52153.299999999996</v>
      </c>
      <c r="AE20" s="655">
        <f>+Y20/G20</f>
        <v>0.5096404021585507</v>
      </c>
      <c r="AF20" s="486"/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AC19" sqref="AC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852"/>
      <c r="AB1" s="852"/>
      <c r="AC1" s="852"/>
      <c r="AD1" s="852"/>
      <c r="AE1" s="852"/>
      <c r="AF1" s="852"/>
      <c r="AG1" s="636"/>
      <c r="AH1" s="636"/>
      <c r="AI1" s="146"/>
      <c r="AJ1" s="146"/>
    </row>
    <row r="2" spans="1:36" s="148" customFormat="1" ht="22.5" customHeight="1">
      <c r="A2" s="853" t="s">
        <v>332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637"/>
      <c r="AH2" s="637"/>
      <c r="AI2" s="147"/>
      <c r="AJ2" s="147"/>
    </row>
    <row r="3" spans="1:3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658"/>
      <c r="AH3" s="658"/>
      <c r="AI3" s="147"/>
      <c r="AJ3" s="147"/>
    </row>
    <row r="4" spans="1:35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72" t="s">
        <v>323</v>
      </c>
      <c r="N4" s="873"/>
      <c r="O4" s="873"/>
      <c r="P4" s="873"/>
      <c r="Q4" s="873"/>
      <c r="R4" s="874"/>
      <c r="S4" s="860" t="s">
        <v>325</v>
      </c>
      <c r="T4" s="861"/>
      <c r="U4" s="861"/>
      <c r="V4" s="861"/>
      <c r="W4" s="861"/>
      <c r="X4" s="862"/>
      <c r="Y4" s="860" t="s">
        <v>307</v>
      </c>
      <c r="Z4" s="861"/>
      <c r="AA4" s="861"/>
      <c r="AB4" s="861"/>
      <c r="AC4" s="861"/>
      <c r="AD4" s="862"/>
      <c r="AE4" s="845" t="s">
        <v>43</v>
      </c>
      <c r="AF4" s="846" t="s">
        <v>14</v>
      </c>
      <c r="AG4" s="845" t="s">
        <v>333</v>
      </c>
      <c r="AH4" s="867" t="s">
        <v>313</v>
      </c>
      <c r="AI4" s="150"/>
    </row>
    <row r="5" spans="1:36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75" t="s">
        <v>38</v>
      </c>
      <c r="N5" s="876" t="s">
        <v>21</v>
      </c>
      <c r="O5" s="877"/>
      <c r="P5" s="877"/>
      <c r="Q5" s="878"/>
      <c r="R5" s="879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55" t="s">
        <v>38</v>
      </c>
      <c r="Z5" s="847" t="s">
        <v>21</v>
      </c>
      <c r="AA5" s="848"/>
      <c r="AB5" s="848"/>
      <c r="AC5" s="849"/>
      <c r="AD5" s="850" t="s">
        <v>37</v>
      </c>
      <c r="AE5" s="845"/>
      <c r="AF5" s="846"/>
      <c r="AG5" s="845"/>
      <c r="AH5" s="867"/>
      <c r="AI5" s="152"/>
      <c r="AJ5" s="153"/>
    </row>
    <row r="6" spans="1:36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75"/>
      <c r="N6" s="729" t="s">
        <v>39</v>
      </c>
      <c r="O6" s="729" t="s">
        <v>40</v>
      </c>
      <c r="P6" s="729" t="s">
        <v>41</v>
      </c>
      <c r="Q6" s="729" t="s">
        <v>42</v>
      </c>
      <c r="R6" s="880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55"/>
      <c r="Z6" s="149" t="s">
        <v>39</v>
      </c>
      <c r="AA6" s="149" t="s">
        <v>40</v>
      </c>
      <c r="AB6" s="149" t="s">
        <v>41</v>
      </c>
      <c r="AC6" s="149" t="s">
        <v>42</v>
      </c>
      <c r="AD6" s="851"/>
      <c r="AE6" s="845"/>
      <c r="AF6" s="846"/>
      <c r="AG6" s="845"/>
      <c r="AH6" s="867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0.030000000000000027</v>
      </c>
      <c r="T18" s="471">
        <f t="shared" si="3"/>
        <v>0.030000000000000027</v>
      </c>
      <c r="U18" s="471">
        <f t="shared" si="3"/>
        <v>0</v>
      </c>
      <c r="V18" s="471">
        <f t="shared" si="3"/>
        <v>0</v>
      </c>
      <c r="W18" s="471">
        <f t="shared" si="3"/>
        <v>0</v>
      </c>
      <c r="X18" s="471">
        <f t="shared" si="3"/>
        <v>31</v>
      </c>
      <c r="Y18" s="608">
        <f t="shared" si="4"/>
        <v>1.448</v>
      </c>
      <c r="Z18" s="607">
        <f>0.43+0.22+0.03</f>
        <v>0.68</v>
      </c>
      <c r="AA18" s="623">
        <f>+TXHL!U8</f>
        <v>0</v>
      </c>
      <c r="AB18" s="607">
        <f>+TXHL!V8</f>
        <v>0.768</v>
      </c>
      <c r="AC18" s="623"/>
      <c r="AD18" s="618">
        <f>+TXHL!X8+31</f>
        <v>66</v>
      </c>
      <c r="AE18" s="563">
        <f t="shared" si="5"/>
        <v>0.5569230769230769</v>
      </c>
      <c r="AF18" s="476" t="s">
        <v>322</v>
      </c>
      <c r="AG18" s="757">
        <v>2</v>
      </c>
      <c r="AH18" s="646">
        <f t="shared" si="6"/>
        <v>3.448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870" t="s">
        <v>23</v>
      </c>
      <c r="B20" s="871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146.965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32.672</v>
      </c>
      <c r="W20" s="481">
        <f t="shared" si="9"/>
        <v>0.8</v>
      </c>
      <c r="X20" s="654">
        <f t="shared" si="9"/>
        <v>21260.988</v>
      </c>
      <c r="Y20" s="481">
        <f t="shared" si="8"/>
        <v>380.787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88.62</v>
      </c>
      <c r="AC20" s="481">
        <f t="shared" si="8"/>
        <v>1.3</v>
      </c>
      <c r="AD20" s="654">
        <f t="shared" si="8"/>
        <v>52153.299999999996</v>
      </c>
      <c r="AE20" s="655">
        <f>+Y20/G20</f>
        <v>0.5096404021585507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433.387</v>
      </c>
    </row>
    <row r="21" spans="2:34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866"/>
      <c r="AB21" s="866"/>
      <c r="AC21" s="866"/>
      <c r="AD21" s="866"/>
      <c r="AE21" s="866"/>
      <c r="AF21" s="866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326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287.94500000000005</v>
      </c>
      <c r="T20" s="480">
        <f t="shared" si="5"/>
        <v>61.696</v>
      </c>
      <c r="U20" s="481">
        <f t="shared" si="5"/>
        <v>154.721</v>
      </c>
      <c r="V20" s="481">
        <f t="shared" si="5"/>
        <v>70.22800000000001</v>
      </c>
      <c r="W20" s="481">
        <f t="shared" si="5"/>
        <v>1.3</v>
      </c>
      <c r="X20" s="654">
        <f t="shared" si="5"/>
        <v>39706.492000000006</v>
      </c>
      <c r="Y20" s="655">
        <f>+S20/G20</f>
        <v>0.3853818686025098</v>
      </c>
      <c r="Z20" s="486"/>
      <c r="AA20" s="656">
        <f>SUM(AA8:AA19)</f>
        <v>335.045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317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/>
      <c r="N4" s="858"/>
      <c r="O4" s="858"/>
      <c r="P4" s="858"/>
      <c r="Q4" s="858"/>
      <c r="R4" s="85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269.162</v>
      </c>
      <c r="T20" s="480">
        <f t="shared" si="5"/>
        <v>56.593</v>
      </c>
      <c r="U20" s="481">
        <f t="shared" si="5"/>
        <v>148.221</v>
      </c>
      <c r="V20" s="481">
        <f t="shared" si="5"/>
        <v>63.047999999999995</v>
      </c>
      <c r="W20" s="481">
        <f t="shared" si="5"/>
        <v>1.3</v>
      </c>
      <c r="X20" s="654">
        <f t="shared" si="5"/>
        <v>38835.89199999999</v>
      </c>
      <c r="Y20" s="655">
        <f>+S20/G20</f>
        <v>0.3602429440232986</v>
      </c>
      <c r="Z20" s="486"/>
      <c r="AA20" s="656">
        <f>SUM(AA8:AA19)</f>
        <v>316.262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  <c r="AA1" s="636"/>
      <c r="AB1" s="146"/>
      <c r="AC1" s="146"/>
    </row>
    <row r="2" spans="1:29" s="148" customFormat="1" ht="22.5" customHeight="1">
      <c r="A2" s="853" t="s">
        <v>306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637"/>
      <c r="AB2" s="147"/>
      <c r="AC2" s="147"/>
    </row>
    <row r="3" spans="1:29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658"/>
      <c r="AB3" s="147"/>
      <c r="AC3" s="147"/>
    </row>
    <row r="4" spans="1:28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87"/>
      <c r="N4" s="888"/>
      <c r="O4" s="888"/>
      <c r="P4" s="888"/>
      <c r="Q4" s="888"/>
      <c r="R4" s="889"/>
      <c r="S4" s="860" t="s">
        <v>307</v>
      </c>
      <c r="T4" s="861"/>
      <c r="U4" s="861"/>
      <c r="V4" s="861"/>
      <c r="W4" s="861"/>
      <c r="X4" s="862"/>
      <c r="Y4" s="845" t="s">
        <v>43</v>
      </c>
      <c r="Z4" s="846" t="s">
        <v>14</v>
      </c>
      <c r="AA4" s="867" t="s">
        <v>313</v>
      </c>
      <c r="AB4" s="150"/>
    </row>
    <row r="5" spans="1:29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81" t="s">
        <v>38</v>
      </c>
      <c r="N5" s="882" t="s">
        <v>21</v>
      </c>
      <c r="O5" s="883"/>
      <c r="P5" s="883"/>
      <c r="Q5" s="884"/>
      <c r="R5" s="885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6"/>
      <c r="AA5" s="867"/>
      <c r="AB5" s="152"/>
      <c r="AC5" s="153"/>
    </row>
    <row r="6" spans="1:29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81"/>
      <c r="N6" s="660" t="s">
        <v>39</v>
      </c>
      <c r="O6" s="660" t="s">
        <v>40</v>
      </c>
      <c r="P6" s="660" t="s">
        <v>41</v>
      </c>
      <c r="Q6" s="660" t="s">
        <v>42</v>
      </c>
      <c r="R6" s="886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6"/>
      <c r="AA6" s="867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1.4180000000000001</v>
      </c>
      <c r="T18" s="607">
        <f>0.43+0.22</f>
        <v>0.65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0.5453846153846155</v>
      </c>
      <c r="Z18" s="476" t="s">
        <v>308</v>
      </c>
      <c r="AA18" s="646">
        <f>+S18+2</f>
        <v>3.418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870" t="s">
        <v>23</v>
      </c>
      <c r="B20" s="871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233.87199999999996</v>
      </c>
      <c r="T20" s="480">
        <f t="shared" si="5"/>
        <v>49.203</v>
      </c>
      <c r="U20" s="481">
        <f t="shared" si="5"/>
        <v>128.221</v>
      </c>
      <c r="V20" s="481">
        <f t="shared" si="5"/>
        <v>55.948</v>
      </c>
      <c r="W20" s="481">
        <f t="shared" si="5"/>
        <v>0.5</v>
      </c>
      <c r="X20" s="654">
        <f t="shared" si="5"/>
        <v>30892.311999999998</v>
      </c>
      <c r="Y20" s="655">
        <f>+S20/G20</f>
        <v>0.3130112638656901</v>
      </c>
      <c r="Z20" s="486"/>
      <c r="AA20" s="656">
        <f>SUM(AA8:AA19)</f>
        <v>270.97200000000004</v>
      </c>
    </row>
    <row r="21" spans="2:27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866"/>
      <c r="Z21" s="866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50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09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09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09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899" t="s">
        <v>23</v>
      </c>
      <c r="B20" s="900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  <mergeCell ref="A3:Z3"/>
    <mergeCell ref="A20:B20"/>
    <mergeCell ref="H5:K5"/>
    <mergeCell ref="L5:L6"/>
    <mergeCell ref="S4:X4"/>
    <mergeCell ref="X5:X6"/>
    <mergeCell ref="B21:Z21"/>
    <mergeCell ref="G4:L4"/>
    <mergeCell ref="M5:M6"/>
    <mergeCell ref="N5:Q5"/>
    <mergeCell ref="S5:S6"/>
    <mergeCell ref="T5:W5"/>
    <mergeCell ref="D5:F5"/>
    <mergeCell ref="G5:G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/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3.5" customHeight="1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10" t="s">
        <v>23</v>
      </c>
      <c r="B20" s="911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0">
      <selection activeCell="S16" sqref="S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370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79406.5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79406.5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77982.5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39" t="s">
        <v>36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9"/>
      <c r="AB1" s="9"/>
    </row>
    <row r="2" spans="1:28" s="5" customFormat="1" ht="22.5" customHeight="1">
      <c r="A2" s="907" t="s">
        <v>305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10"/>
      <c r="AB2" s="10"/>
    </row>
    <row r="3" spans="1:28" s="5" customFormat="1" ht="22.5" customHeight="1">
      <c r="A3" s="840"/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  <c r="Z3" s="840"/>
      <c r="AA3" s="10"/>
      <c r="AB3" s="10"/>
    </row>
    <row r="4" spans="1:27" s="3" customFormat="1" ht="46.5" customHeight="1">
      <c r="A4" s="908" t="s">
        <v>0</v>
      </c>
      <c r="B4" s="895" t="s">
        <v>1</v>
      </c>
      <c r="C4" s="838" t="s">
        <v>25</v>
      </c>
      <c r="D4" s="838"/>
      <c r="E4" s="838"/>
      <c r="F4" s="838"/>
      <c r="G4" s="892" t="s">
        <v>26</v>
      </c>
      <c r="H4" s="893"/>
      <c r="I4" s="893"/>
      <c r="J4" s="893"/>
      <c r="K4" s="893"/>
      <c r="L4" s="894"/>
      <c r="M4" s="892" t="s">
        <v>44</v>
      </c>
      <c r="N4" s="893"/>
      <c r="O4" s="893"/>
      <c r="P4" s="893"/>
      <c r="Q4" s="893"/>
      <c r="R4" s="894"/>
      <c r="S4" s="904" t="s">
        <v>45</v>
      </c>
      <c r="T4" s="905"/>
      <c r="U4" s="905"/>
      <c r="V4" s="905"/>
      <c r="W4" s="905"/>
      <c r="X4" s="906"/>
      <c r="Y4" s="912" t="s">
        <v>43</v>
      </c>
      <c r="Z4" s="908" t="s">
        <v>14</v>
      </c>
      <c r="AA4" s="7"/>
    </row>
    <row r="5" spans="1:28" s="3" customFormat="1" ht="14.25" customHeight="1">
      <c r="A5" s="908"/>
      <c r="B5" s="895"/>
      <c r="C5" s="838" t="s">
        <v>20</v>
      </c>
      <c r="D5" s="832" t="s">
        <v>21</v>
      </c>
      <c r="E5" s="832"/>
      <c r="F5" s="832"/>
      <c r="G5" s="895" t="s">
        <v>38</v>
      </c>
      <c r="H5" s="901" t="s">
        <v>21</v>
      </c>
      <c r="I5" s="901"/>
      <c r="J5" s="901"/>
      <c r="K5" s="901"/>
      <c r="L5" s="902" t="s">
        <v>202</v>
      </c>
      <c r="M5" s="895" t="s">
        <v>38</v>
      </c>
      <c r="N5" s="896" t="s">
        <v>21</v>
      </c>
      <c r="O5" s="897"/>
      <c r="P5" s="897"/>
      <c r="Q5" s="898"/>
      <c r="R5" s="902" t="s">
        <v>37</v>
      </c>
      <c r="S5" s="895" t="s">
        <v>38</v>
      </c>
      <c r="T5" s="896" t="s">
        <v>21</v>
      </c>
      <c r="U5" s="897"/>
      <c r="V5" s="897"/>
      <c r="W5" s="898"/>
      <c r="X5" s="902" t="s">
        <v>37</v>
      </c>
      <c r="Y5" s="912"/>
      <c r="Z5" s="908"/>
      <c r="AA5" s="6"/>
      <c r="AB5" s="4"/>
    </row>
    <row r="6" spans="1:28" s="3" customFormat="1" ht="76.5">
      <c r="A6" s="908"/>
      <c r="B6" s="895"/>
      <c r="C6" s="838"/>
      <c r="D6" s="8" t="s">
        <v>17</v>
      </c>
      <c r="E6" s="8" t="s">
        <v>18</v>
      </c>
      <c r="F6" s="8" t="s">
        <v>19</v>
      </c>
      <c r="G6" s="895"/>
      <c r="H6" s="39" t="s">
        <v>39</v>
      </c>
      <c r="I6" s="39" t="s">
        <v>40</v>
      </c>
      <c r="J6" s="39" t="s">
        <v>41</v>
      </c>
      <c r="K6" s="39" t="s">
        <v>42</v>
      </c>
      <c r="L6" s="903"/>
      <c r="M6" s="895"/>
      <c r="N6" s="39" t="s">
        <v>39</v>
      </c>
      <c r="O6" s="39" t="s">
        <v>40</v>
      </c>
      <c r="P6" s="39" t="s">
        <v>41</v>
      </c>
      <c r="Q6" s="39" t="s">
        <v>42</v>
      </c>
      <c r="R6" s="903"/>
      <c r="S6" s="895"/>
      <c r="T6" s="39" t="s">
        <v>39</v>
      </c>
      <c r="U6" s="39" t="s">
        <v>40</v>
      </c>
      <c r="V6" s="39" t="s">
        <v>41</v>
      </c>
      <c r="W6" s="39" t="s">
        <v>42</v>
      </c>
      <c r="X6" s="903"/>
      <c r="Y6" s="912"/>
      <c r="Z6" s="908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1.198</v>
      </c>
      <c r="T18" s="607">
        <f>+TXHL!T8</f>
        <v>0.43</v>
      </c>
      <c r="U18" s="623">
        <f>+TXHL!U8</f>
        <v>0</v>
      </c>
      <c r="V18" s="607">
        <f>+TXHL!V8</f>
        <v>0.768</v>
      </c>
      <c r="W18" s="623"/>
      <c r="X18" s="618">
        <f>+TXHL!X8</f>
        <v>35</v>
      </c>
      <c r="Y18" s="563">
        <f t="shared" si="3"/>
        <v>0.4607692307692307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10" t="s">
        <v>23</v>
      </c>
      <c r="B20" s="911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221.869</v>
      </c>
      <c r="T20" s="593">
        <f t="shared" si="5"/>
        <v>48.583000000000006</v>
      </c>
      <c r="U20" s="594">
        <f t="shared" si="5"/>
        <v>120.43800000000002</v>
      </c>
      <c r="V20" s="594">
        <f t="shared" si="5"/>
        <v>52.348000000000006</v>
      </c>
      <c r="W20" s="594">
        <f t="shared" si="5"/>
        <v>0.5</v>
      </c>
      <c r="X20" s="622">
        <f t="shared" si="5"/>
        <v>28059.311999999994</v>
      </c>
      <c r="Y20" s="596">
        <f>+S20/G20</f>
        <v>0.2969466037089383</v>
      </c>
      <c r="Z20" s="597"/>
    </row>
    <row r="21" spans="2:26" ht="30" customHeight="1">
      <c r="B21" s="890" t="s">
        <v>48</v>
      </c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13" t="s">
        <v>23</v>
      </c>
      <c r="B20" s="913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0:B2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52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914" t="s">
        <v>23</v>
      </c>
      <c r="B36" s="915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87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95.25" customHeight="1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924" t="s">
        <v>23</v>
      </c>
      <c r="B17" s="925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7:B17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73.5" customHeight="1">
      <c r="A4" s="846" t="s">
        <v>0</v>
      </c>
      <c r="B4" s="855" t="s">
        <v>181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39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202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73.5" customHeight="1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13" t="s">
        <v>23</v>
      </c>
      <c r="B35" s="913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852" t="s">
        <v>89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99.75" customHeight="1">
      <c r="A4" s="923" t="s">
        <v>0</v>
      </c>
      <c r="B4" s="856" t="s">
        <v>160</v>
      </c>
      <c r="C4" s="916" t="s">
        <v>26</v>
      </c>
      <c r="D4" s="917"/>
      <c r="E4" s="917"/>
      <c r="F4" s="917"/>
      <c r="G4" s="917"/>
      <c r="H4" s="918"/>
      <c r="I4" s="916" t="s">
        <v>44</v>
      </c>
      <c r="J4" s="917"/>
      <c r="K4" s="917"/>
      <c r="L4" s="917"/>
      <c r="M4" s="917"/>
      <c r="N4" s="918"/>
      <c r="O4" s="919" t="s">
        <v>45</v>
      </c>
      <c r="P4" s="920"/>
      <c r="Q4" s="920"/>
      <c r="R4" s="920"/>
      <c r="S4" s="920"/>
      <c r="T4" s="921"/>
      <c r="U4" s="922" t="s">
        <v>43</v>
      </c>
      <c r="V4" s="923" t="s">
        <v>14</v>
      </c>
      <c r="W4" s="150"/>
    </row>
    <row r="5" spans="1:24" s="151" customFormat="1" ht="39" customHeight="1">
      <c r="A5" s="923"/>
      <c r="B5" s="856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922"/>
      <c r="V5" s="923"/>
      <c r="W5" s="152"/>
      <c r="X5" s="153"/>
    </row>
    <row r="6" spans="1:24" s="151" customFormat="1" ht="73.5" customHeight="1">
      <c r="A6" s="923"/>
      <c r="B6" s="856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922"/>
      <c r="V6" s="923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924" t="s">
        <v>23</v>
      </c>
      <c r="B29" s="925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299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926" t="s">
        <v>23</v>
      </c>
      <c r="B30" s="926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0:B30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102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926" t="s">
        <v>23</v>
      </c>
      <c r="B32" s="926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2:B32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933" t="s">
        <v>0</v>
      </c>
      <c r="B4" s="845" t="s">
        <v>160</v>
      </c>
      <c r="C4" s="922" t="s">
        <v>25</v>
      </c>
      <c r="D4" s="922"/>
      <c r="E4" s="922"/>
      <c r="F4" s="922"/>
      <c r="G4" s="934" t="s">
        <v>26</v>
      </c>
      <c r="H4" s="935"/>
      <c r="I4" s="935"/>
      <c r="J4" s="935"/>
      <c r="K4" s="935"/>
      <c r="L4" s="936"/>
      <c r="M4" s="934" t="s">
        <v>44</v>
      </c>
      <c r="N4" s="935"/>
      <c r="O4" s="935"/>
      <c r="P4" s="935"/>
      <c r="Q4" s="935"/>
      <c r="R4" s="936"/>
      <c r="S4" s="937" t="s">
        <v>45</v>
      </c>
      <c r="T4" s="938"/>
      <c r="U4" s="938"/>
      <c r="V4" s="938"/>
      <c r="W4" s="938"/>
      <c r="X4" s="939"/>
      <c r="Y4" s="845" t="s">
        <v>43</v>
      </c>
      <c r="Z4" s="845" t="s">
        <v>14</v>
      </c>
    </row>
    <row r="5" spans="1:26" s="151" customFormat="1" ht="15.75" customHeight="1">
      <c r="A5" s="933"/>
      <c r="B5" s="845"/>
      <c r="C5" s="922" t="s">
        <v>20</v>
      </c>
      <c r="D5" s="932" t="s">
        <v>21</v>
      </c>
      <c r="E5" s="932"/>
      <c r="F5" s="932"/>
      <c r="G5" s="845" t="s">
        <v>38</v>
      </c>
      <c r="H5" s="940" t="s">
        <v>21</v>
      </c>
      <c r="I5" s="940"/>
      <c r="J5" s="940"/>
      <c r="K5" s="940"/>
      <c r="L5" s="930" t="s">
        <v>202</v>
      </c>
      <c r="M5" s="845" t="s">
        <v>38</v>
      </c>
      <c r="N5" s="927" t="s">
        <v>21</v>
      </c>
      <c r="O5" s="928"/>
      <c r="P5" s="928"/>
      <c r="Q5" s="929"/>
      <c r="R5" s="930" t="s">
        <v>37</v>
      </c>
      <c r="S5" s="845" t="s">
        <v>38</v>
      </c>
      <c r="T5" s="927" t="s">
        <v>21</v>
      </c>
      <c r="U5" s="928"/>
      <c r="V5" s="928"/>
      <c r="W5" s="929"/>
      <c r="X5" s="930" t="s">
        <v>37</v>
      </c>
      <c r="Y5" s="845"/>
      <c r="Z5" s="845"/>
    </row>
    <row r="6" spans="1:26" s="151" customFormat="1" ht="95.25" customHeight="1">
      <c r="A6" s="933"/>
      <c r="B6" s="845"/>
      <c r="C6" s="922"/>
      <c r="D6" s="371" t="s">
        <v>17</v>
      </c>
      <c r="E6" s="371" t="s">
        <v>18</v>
      </c>
      <c r="F6" s="371" t="s">
        <v>19</v>
      </c>
      <c r="G6" s="845"/>
      <c r="H6" s="370" t="s">
        <v>39</v>
      </c>
      <c r="I6" s="370" t="s">
        <v>40</v>
      </c>
      <c r="J6" s="370" t="s">
        <v>41</v>
      </c>
      <c r="K6" s="370" t="s">
        <v>42</v>
      </c>
      <c r="L6" s="931"/>
      <c r="M6" s="845"/>
      <c r="N6" s="370" t="s">
        <v>39</v>
      </c>
      <c r="O6" s="370" t="s">
        <v>40</v>
      </c>
      <c r="P6" s="370" t="s">
        <v>41</v>
      </c>
      <c r="Q6" s="370" t="s">
        <v>42</v>
      </c>
      <c r="R6" s="931"/>
      <c r="S6" s="845"/>
      <c r="T6" s="370" t="s">
        <v>39</v>
      </c>
      <c r="U6" s="370" t="s">
        <v>40</v>
      </c>
      <c r="V6" s="370" t="s">
        <v>41</v>
      </c>
      <c r="W6" s="370" t="s">
        <v>42</v>
      </c>
      <c r="X6" s="931"/>
      <c r="Y6" s="845"/>
      <c r="Z6" s="845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926" t="s">
        <v>23</v>
      </c>
      <c r="B38" s="926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A38:B3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302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941" t="s">
        <v>23</v>
      </c>
      <c r="B21" s="941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A21:B21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78249.27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78249.27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852" t="s">
        <v>88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146"/>
      <c r="X1" s="146"/>
    </row>
    <row r="2" spans="1:24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147"/>
      <c r="X3" s="147"/>
    </row>
    <row r="4" spans="1:23" s="151" customFormat="1" ht="30" customHeight="1">
      <c r="A4" s="846" t="s">
        <v>0</v>
      </c>
      <c r="B4" s="855" t="s">
        <v>51</v>
      </c>
      <c r="C4" s="857" t="s">
        <v>26</v>
      </c>
      <c r="D4" s="858"/>
      <c r="E4" s="858"/>
      <c r="F4" s="858"/>
      <c r="G4" s="858"/>
      <c r="H4" s="859"/>
      <c r="I4" s="857" t="s">
        <v>44</v>
      </c>
      <c r="J4" s="858"/>
      <c r="K4" s="858"/>
      <c r="L4" s="858"/>
      <c r="M4" s="858"/>
      <c r="N4" s="859"/>
      <c r="O4" s="860" t="s">
        <v>45</v>
      </c>
      <c r="P4" s="861"/>
      <c r="Q4" s="861"/>
      <c r="R4" s="861"/>
      <c r="S4" s="861"/>
      <c r="T4" s="862"/>
      <c r="U4" s="845" t="s">
        <v>43</v>
      </c>
      <c r="V4" s="846" t="s">
        <v>14</v>
      </c>
      <c r="W4" s="150"/>
    </row>
    <row r="5" spans="1:24" s="151" customFormat="1" ht="18" customHeight="1">
      <c r="A5" s="846"/>
      <c r="B5" s="855"/>
      <c r="C5" s="855" t="s">
        <v>38</v>
      </c>
      <c r="D5" s="869" t="s">
        <v>21</v>
      </c>
      <c r="E5" s="869"/>
      <c r="F5" s="869"/>
      <c r="G5" s="869"/>
      <c r="H5" s="850" t="s">
        <v>201</v>
      </c>
      <c r="I5" s="855" t="s">
        <v>38</v>
      </c>
      <c r="J5" s="847" t="s">
        <v>21</v>
      </c>
      <c r="K5" s="848"/>
      <c r="L5" s="848"/>
      <c r="M5" s="849"/>
      <c r="N5" s="850" t="s">
        <v>37</v>
      </c>
      <c r="O5" s="855" t="s">
        <v>38</v>
      </c>
      <c r="P5" s="847" t="s">
        <v>21</v>
      </c>
      <c r="Q5" s="848"/>
      <c r="R5" s="848"/>
      <c r="S5" s="849"/>
      <c r="T5" s="850" t="s">
        <v>37</v>
      </c>
      <c r="U5" s="845"/>
      <c r="V5" s="846"/>
      <c r="W5" s="152"/>
      <c r="X5" s="153"/>
    </row>
    <row r="6" spans="1:24" s="151" customFormat="1" ht="102">
      <c r="A6" s="846"/>
      <c r="B6" s="855"/>
      <c r="C6" s="855"/>
      <c r="D6" s="149" t="s">
        <v>39</v>
      </c>
      <c r="E6" s="149" t="s">
        <v>40</v>
      </c>
      <c r="F6" s="149" t="s">
        <v>41</v>
      </c>
      <c r="G6" s="149" t="s">
        <v>42</v>
      </c>
      <c r="H6" s="851"/>
      <c r="I6" s="855"/>
      <c r="J6" s="149" t="s">
        <v>39</v>
      </c>
      <c r="K6" s="149" t="s">
        <v>40</v>
      </c>
      <c r="L6" s="149" t="s">
        <v>41</v>
      </c>
      <c r="M6" s="149" t="s">
        <v>42</v>
      </c>
      <c r="N6" s="851"/>
      <c r="O6" s="855"/>
      <c r="P6" s="149" t="s">
        <v>39</v>
      </c>
      <c r="Q6" s="149" t="s">
        <v>40</v>
      </c>
      <c r="R6" s="149" t="s">
        <v>41</v>
      </c>
      <c r="S6" s="149" t="s">
        <v>42</v>
      </c>
      <c r="T6" s="851"/>
      <c r="U6" s="845"/>
      <c r="V6" s="846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870" t="s">
        <v>23</v>
      </c>
      <c r="B40" s="871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303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/>
      <c r="M7" s="338">
        <f>SUM(N7:Q7)</f>
        <v>0</v>
      </c>
      <c r="N7" s="321"/>
      <c r="O7" s="321"/>
      <c r="P7" s="321"/>
      <c r="Q7" s="322"/>
      <c r="R7" s="321"/>
      <c r="S7" s="338">
        <f>SUM(T7:W7)</f>
        <v>1.198</v>
      </c>
      <c r="T7" s="357">
        <v>0.43</v>
      </c>
      <c r="U7" s="357"/>
      <c r="V7" s="358">
        <v>0.768</v>
      </c>
      <c r="W7" s="357"/>
      <c r="X7" s="357">
        <v>35</v>
      </c>
      <c r="Y7" s="369">
        <f>+S7/G7</f>
        <v>0.4607692307692307</v>
      </c>
      <c r="Z7" s="340"/>
    </row>
    <row r="8" spans="1:26" ht="21.75" customHeight="1">
      <c r="A8" s="923" t="s">
        <v>23</v>
      </c>
      <c r="B8" s="923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0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1.198</v>
      </c>
      <c r="T8" s="362">
        <f>+SUM(T7:T7)</f>
        <v>0.43</v>
      </c>
      <c r="U8" s="362">
        <f>+SUM(U7:U7)</f>
        <v>0</v>
      </c>
      <c r="V8" s="362">
        <f>+SUM(V7:V7)</f>
        <v>0.768</v>
      </c>
      <c r="W8" s="362"/>
      <c r="X8" s="363">
        <f>+SUM(X7:X7)</f>
        <v>35</v>
      </c>
      <c r="Y8" s="361">
        <f>+S8/G8</f>
        <v>0.4607692307692307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8:B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852" t="s">
        <v>304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852"/>
      <c r="V1" s="852"/>
      <c r="W1" s="852"/>
      <c r="X1" s="852"/>
      <c r="Y1" s="852"/>
      <c r="Z1" s="852"/>
    </row>
    <row r="2" spans="1:26" s="148" customFormat="1" ht="22.5" customHeight="1">
      <c r="A2" s="853" t="s">
        <v>305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</row>
    <row r="3" spans="1:26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</row>
    <row r="4" spans="1:26" s="151" customFormat="1" ht="33" customHeight="1">
      <c r="A4" s="846" t="s">
        <v>0</v>
      </c>
      <c r="B4" s="855" t="s">
        <v>160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57" t="s">
        <v>44</v>
      </c>
      <c r="N4" s="858"/>
      <c r="O4" s="858"/>
      <c r="P4" s="858"/>
      <c r="Q4" s="858"/>
      <c r="R4" s="859"/>
      <c r="S4" s="860" t="s">
        <v>45</v>
      </c>
      <c r="T4" s="861"/>
      <c r="U4" s="861"/>
      <c r="V4" s="861"/>
      <c r="W4" s="861"/>
      <c r="X4" s="862"/>
      <c r="Y4" s="845" t="s">
        <v>43</v>
      </c>
      <c r="Z4" s="845" t="s">
        <v>14</v>
      </c>
    </row>
    <row r="5" spans="1:26" s="151" customFormat="1" ht="15.7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55" t="s">
        <v>38</v>
      </c>
      <c r="T5" s="847" t="s">
        <v>21</v>
      </c>
      <c r="U5" s="848"/>
      <c r="V5" s="848"/>
      <c r="W5" s="849"/>
      <c r="X5" s="850" t="s">
        <v>37</v>
      </c>
      <c r="Y5" s="845"/>
      <c r="Z5" s="845"/>
    </row>
    <row r="6" spans="1:26" s="151" customFormat="1" ht="102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55"/>
      <c r="T6" s="149" t="s">
        <v>39</v>
      </c>
      <c r="U6" s="149" t="s">
        <v>40</v>
      </c>
      <c r="V6" s="149" t="s">
        <v>41</v>
      </c>
      <c r="W6" s="149" t="s">
        <v>42</v>
      </c>
      <c r="X6" s="851"/>
      <c r="Y6" s="845"/>
      <c r="Z6" s="845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942" t="s">
        <v>23</v>
      </c>
      <c r="B13" s="942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A13:B13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P9" sqref="P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77982.5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77982.5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367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76594.8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76594.8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69968.9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356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69968.9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69968.9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67845.25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68073.59000000001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12352.590000000011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16.732000000000085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348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66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67845.25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12124.25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481.638</v>
      </c>
      <c r="R25" s="26">
        <f>27.03-5.9-0.52-5.77</f>
        <v>14.840000000000003</v>
      </c>
    </row>
    <row r="26" spans="13:16" ht="15">
      <c r="M26" s="163">
        <f>+M20-M25</f>
        <v>7.852000000000032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852" t="s">
        <v>36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  <c r="T1" s="852"/>
      <c r="U1" s="636"/>
      <c r="V1" s="636"/>
      <c r="W1" s="146"/>
      <c r="X1" s="146"/>
    </row>
    <row r="2" spans="1:24" s="148" customFormat="1" ht="22.5" customHeight="1">
      <c r="A2" s="853" t="s">
        <v>342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637"/>
      <c r="V2" s="637"/>
      <c r="W2" s="147"/>
      <c r="X2" s="147"/>
    </row>
    <row r="3" spans="1:24" s="148" customFormat="1" ht="22.5" customHeight="1">
      <c r="A3" s="854"/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658"/>
      <c r="V3" s="658"/>
      <c r="W3" s="147"/>
      <c r="X3" s="147"/>
    </row>
    <row r="4" spans="1:23" s="151" customFormat="1" ht="46.5" customHeight="1">
      <c r="A4" s="846" t="s">
        <v>0</v>
      </c>
      <c r="B4" s="855" t="s">
        <v>1</v>
      </c>
      <c r="C4" s="856" t="s">
        <v>25</v>
      </c>
      <c r="D4" s="856"/>
      <c r="E4" s="856"/>
      <c r="F4" s="856"/>
      <c r="G4" s="857" t="s">
        <v>26</v>
      </c>
      <c r="H4" s="858"/>
      <c r="I4" s="858"/>
      <c r="J4" s="858"/>
      <c r="K4" s="858"/>
      <c r="L4" s="859"/>
      <c r="M4" s="860" t="s">
        <v>307</v>
      </c>
      <c r="N4" s="861"/>
      <c r="O4" s="861"/>
      <c r="P4" s="861"/>
      <c r="Q4" s="861"/>
      <c r="R4" s="862"/>
      <c r="S4" s="845" t="s">
        <v>43</v>
      </c>
      <c r="T4" s="846" t="s">
        <v>14</v>
      </c>
      <c r="U4" s="845" t="s">
        <v>329</v>
      </c>
      <c r="V4" s="867" t="s">
        <v>313</v>
      </c>
      <c r="W4" s="150"/>
    </row>
    <row r="5" spans="1:24" s="151" customFormat="1" ht="14.25" customHeight="1">
      <c r="A5" s="846"/>
      <c r="B5" s="855"/>
      <c r="C5" s="856" t="s">
        <v>20</v>
      </c>
      <c r="D5" s="868" t="s">
        <v>21</v>
      </c>
      <c r="E5" s="868"/>
      <c r="F5" s="868"/>
      <c r="G5" s="855" t="s">
        <v>38</v>
      </c>
      <c r="H5" s="869" t="s">
        <v>21</v>
      </c>
      <c r="I5" s="869"/>
      <c r="J5" s="869"/>
      <c r="K5" s="869"/>
      <c r="L5" s="850" t="s">
        <v>202</v>
      </c>
      <c r="M5" s="855" t="s">
        <v>38</v>
      </c>
      <c r="N5" s="847" t="s">
        <v>21</v>
      </c>
      <c r="O5" s="848"/>
      <c r="P5" s="848"/>
      <c r="Q5" s="849"/>
      <c r="R5" s="850" t="s">
        <v>37</v>
      </c>
      <c r="S5" s="845"/>
      <c r="T5" s="846"/>
      <c r="U5" s="845"/>
      <c r="V5" s="867"/>
      <c r="W5" s="152"/>
      <c r="X5" s="153"/>
    </row>
    <row r="6" spans="1:24" s="151" customFormat="1" ht="76.5">
      <c r="A6" s="846"/>
      <c r="B6" s="855"/>
      <c r="C6" s="856"/>
      <c r="D6" s="154" t="s">
        <v>17</v>
      </c>
      <c r="E6" s="154" t="s">
        <v>18</v>
      </c>
      <c r="F6" s="154" t="s">
        <v>19</v>
      </c>
      <c r="G6" s="855"/>
      <c r="H6" s="149" t="s">
        <v>39</v>
      </c>
      <c r="I6" s="149" t="s">
        <v>40</v>
      </c>
      <c r="J6" s="149" t="s">
        <v>41</v>
      </c>
      <c r="K6" s="149" t="s">
        <v>42</v>
      </c>
      <c r="L6" s="851"/>
      <c r="M6" s="855"/>
      <c r="N6" s="149" t="s">
        <v>39</v>
      </c>
      <c r="O6" s="149" t="s">
        <v>40</v>
      </c>
      <c r="P6" s="149" t="s">
        <v>41</v>
      </c>
      <c r="Q6" s="149" t="s">
        <v>42</v>
      </c>
      <c r="R6" s="851"/>
      <c r="S6" s="845"/>
      <c r="T6" s="846"/>
      <c r="U6" s="845"/>
      <c r="V6" s="867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1.448</v>
      </c>
      <c r="N18" s="607">
        <f>0.43+0.22+0.03</f>
        <v>0.68</v>
      </c>
      <c r="O18" s="623">
        <f>+TXHL!U8</f>
        <v>0</v>
      </c>
      <c r="P18" s="607">
        <f>+TXHL!V8</f>
        <v>0.768</v>
      </c>
      <c r="Q18" s="623"/>
      <c r="R18" s="618">
        <f>+TXHL!X8+31</f>
        <v>66</v>
      </c>
      <c r="S18" s="604">
        <f t="shared" si="0"/>
        <v>0.5569230769230769</v>
      </c>
      <c r="T18" s="473" t="s">
        <v>341</v>
      </c>
      <c r="U18" s="756">
        <v>3.02</v>
      </c>
      <c r="V18" s="646">
        <f t="shared" si="3"/>
        <v>4.468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863" t="s">
        <v>23</v>
      </c>
      <c r="B20" s="864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481.638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106.378</v>
      </c>
      <c r="Q20" s="820">
        <f t="shared" si="5"/>
        <v>1.3</v>
      </c>
      <c r="R20" s="822">
        <f t="shared" si="5"/>
        <v>63970.24999999999</v>
      </c>
      <c r="S20" s="823">
        <f t="shared" si="0"/>
        <v>0.6446180778620069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563.8079999999999</v>
      </c>
    </row>
    <row r="21" spans="2:22" ht="30" customHeight="1">
      <c r="B21" s="865" t="s">
        <v>48</v>
      </c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86.01299999999998</v>
      </c>
      <c r="R23" s="769">
        <f>+R20-55721</f>
        <v>8249.249999999993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37.80799999999999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2013-09-27T00:20:43Z</cp:lastPrinted>
  <dcterms:created xsi:type="dcterms:W3CDTF">2013-04-24T06:59:08Z</dcterms:created>
  <dcterms:modified xsi:type="dcterms:W3CDTF">2013-09-27T00:33:14Z</dcterms:modified>
  <cp:category/>
  <cp:version/>
  <cp:contentType/>
  <cp:contentStatus/>
</cp:coreProperties>
</file>